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7" sheetId="13" r:id="rId13"/>
    <sheet name="06"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'07'!$A$1:$T$71</definedName>
    <definedName name="_xlnm.Print_Area" localSheetId="1">'Mãu BC mien giam 8'!$A$1:$N$36</definedName>
    <definedName name="_xlnm.Print_Titles" localSheetId="13">'06'!$6:$10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<sst xmlns="http://schemas.openxmlformats.org/spreadsheetml/2006/main" count="1084" uniqueCount="484">
  <si>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</si>
  <si>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</si>
  <si>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</si>
  <si>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</si>
  <si>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</si>
  <si>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</si>
  <si>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</si>
  <si>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</si>
  <si>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</si>
  <si>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</si>
  <si>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</si>
  <si>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</si>
  <si>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</si>
  <si>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</si>
  <si>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</si>
  <si>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</si>
  <si>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</si>
  <si>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</si>
  <si>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</si>
  <si>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</si>
  <si>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</si>
  <si>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</si>
  <si>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</si>
  <si>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</si>
  <si>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</si>
  <si>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</si>
  <si>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</si>
  <si>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</si>
  <si>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</si>
  <si>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</si>
  <si>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</si>
  <si>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</si>
  <si>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</si>
  <si>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</si>
  <si>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</si>
  <si>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</si>
  <si>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</si>
  <si>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</si>
  <si>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</si>
  <si>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</si>
  <si>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</si>
  <si>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</si>
  <si>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</si>
  <si>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</si>
  <si>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</si>
  <si>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</si>
  <si>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</si>
  <si>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</si>
  <si>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</si>
  <si>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</si>
  <si>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</si>
  <si>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</si>
  <si>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</si>
  <si>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</si>
  <si>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</si>
  <si>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</si>
  <si>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</si>
  <si>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</si>
  <si>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</si>
  <si>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</si>
  <si>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</si>
  <si>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</si>
  <si>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</si>
  <si>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</si>
  <si>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</si>
  <si>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</si>
  <si>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</si>
  <si>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</si>
  <si>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</si>
  <si>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</si>
  <si>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</si>
  <si>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</si>
  <si>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</si>
  <si>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</si>
  <si>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</si>
  <si>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</si>
  <si>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</si>
  <si>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</si>
  <si>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</si>
  <si>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</si>
  <si>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</si>
  <si>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</si>
  <si>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</si>
  <si>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</si>
  <si>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</si>
  <si>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</si>
  <si>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</si>
  <si>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</si>
  <si>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</si>
  <si>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</si>
  <si>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</si>
  <si>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</si>
  <si>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</si>
  <si>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</si>
  <si>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</si>
  <si>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</si>
  <si>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</si>
  <si>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</si>
  <si>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</si>
  <si>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</si>
  <si>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</si>
  <si>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</si>
  <si>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</si>
  <si>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</si>
  <si>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</si>
  <si>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</si>
  <si>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</si>
  <si>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</si>
  <si>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</si>
  <si>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</si>
  <si>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</si>
  <si>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</si>
  <si>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</si>
  <si>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</si>
  <si>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</si>
  <si>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</si>
  <si>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</si>
  <si>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</si>
  <si>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</si>
  <si>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</si>
  <si>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</si>
  <si>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</si>
  <si>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</si>
  <si>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</si>
  <si>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</si>
  <si>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</si>
  <si>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</si>
  <si>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</si>
  <si>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</si>
  <si>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</si>
  <si>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</si>
  <si>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</si>
  <si>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</si>
  <si>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</si>
  <si>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</si>
  <si>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</si>
  <si>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</si>
  <si>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</si>
  <si>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</si>
  <si>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</si>
  <si>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</si>
  <si>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</si>
  <si>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</si>
  <si>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</si>
  <si>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</si>
  <si>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</si>
  <si>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</si>
  <si>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</si>
  <si>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</si>
  <si>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</si>
  <si>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</si>
  <si>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</si>
  <si>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</si>
  <si>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</si>
  <si>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</si>
  <si>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</si>
  <si>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</si>
  <si>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</si>
  <si>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</si>
  <si>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</si>
  <si>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</si>
  <si>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</si>
  <si>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</si>
  <si>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</si>
  <si>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</si>
  <si>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</si>
  <si>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</si>
  <si>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</si>
  <si>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</si>
  <si>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</si>
  <si>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</si>
  <si>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</si>
  <si>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</si>
  <si>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</si>
  <si>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</si>
  <si>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</si>
  <si>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</si>
  <si>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</si>
  <si>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</si>
  <si>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</si>
  <si>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</si>
  <si>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</si>
  <si>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</si>
  <si>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</si>
  <si>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</si>
  <si>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</si>
  <si>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</si>
  <si>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</si>
  <si>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</si>
  <si>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</si>
  <si>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</si>
  <si>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</si>
  <si>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</si>
  <si>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</si>
  <si>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</si>
  <si>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</si>
  <si>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</si>
  <si>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</si>
  <si>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</si>
  <si>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</si>
  <si>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</si>
  <si>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</si>
  <si>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</si>
  <si>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</si>
  <si>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</si>
  <si>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</si>
  <si>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</si>
  <si>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</si>
  <si>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</si>
  <si>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</si>
  <si>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</si>
  <si>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</si>
  <si>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</si>
  <si>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</si>
  <si>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</si>
  <si>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</si>
  <si>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</si>
  <si>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</si>
  <si>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</si>
  <si>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</si>
  <si>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</si>
  <si>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</si>
  <si>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</si>
  <si>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</si>
  <si>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</si>
  <si>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</si>
  <si>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</si>
  <si>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</si>
  <si>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</si>
  <si>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</si>
  <si>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</si>
  <si>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</si>
  <si>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</si>
  <si>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</si>
  <si>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</si>
  <si>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</si>
  <si>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</si>
  <si>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</si>
  <si>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</si>
  <si>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</si>
  <si>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</si>
  <si>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</si>
  <si>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</si>
  <si>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</si>
  <si>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</si>
  <si>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</si>
  <si>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</si>
  <si>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</si>
  <si>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</si>
  <si>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</si>
  <si>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</si>
  <si>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</si>
  <si>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</si>
  <si>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</si>
  <si>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</si>
  <si>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</si>
  <si>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</si>
  <si>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</si>
  <si>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</si>
  <si>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</si>
  <si>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</si>
  <si>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</si>
  <si>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</si>
  <si>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</si>
  <si>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</si>
  <si>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</si>
  <si>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</si>
  <si>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</si>
  <si>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</si>
  <si>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</si>
  <si>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</si>
  <si>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</si>
  <si>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</si>
  <si>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</si>
  <si>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</si>
  <si>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</si>
  <si>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</si>
  <si>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</si>
  <si>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</si>
  <si>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</si>
  <si>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</si>
  <si>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</si>
  <si>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</si>
  <si>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</si>
  <si>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</si>
  <si>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</si>
  <si>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</si>
  <si>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</si>
  <si>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</si>
  <si>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</si>
  <si>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</si>
  <si>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</si>
  <si>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</si>
  <si>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</si>
  <si>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</si>
  <si>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</si>
  <si>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</si>
  <si>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</si>
  <si>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</si>
  <si>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</si>
  <si>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</si>
  <si>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</si>
  <si>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</si>
  <si>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</si>
  <si>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</si>
  <si>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</si>
  <si>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</si>
  <si>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</si>
  <si>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</si>
  <si>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</si>
  <si>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</si>
  <si>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</si>
  <si>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</si>
  <si>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</si>
  <si>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</si>
  <si>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</si>
  <si>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</si>
  <si>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</si>
  <si>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</si>
  <si>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</si>
  <si>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</si>
  <si>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</si>
  <si>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</si>
  <si>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</si>
  <si>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</si>
  <si>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</si>
  <si>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</si>
  <si>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</si>
  <si>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</si>
  <si>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</si>
  <si>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</si>
  <si>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</si>
  <si>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</si>
  <si>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</si>
  <si>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</si>
  <si>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</si>
  <si>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</si>
  <si>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</si>
  <si>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</si>
  <si>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</si>
  <si>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</si>
  <si>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</si>
  <si>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</si>
  <si>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</si>
  <si>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</si>
  <si>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</si>
  <si>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</si>
  <si>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</si>
  <si>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</si>
  <si>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</si>
  <si>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</si>
  <si>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</si>
  <si>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</si>
  <si>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</si>
  <si>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</si>
  <si>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</si>
  <si>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</si>
  <si>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</si>
  <si>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</si>
  <si>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</si>
  <si>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</si>
  <si>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</si>
  <si>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</si>
  <si>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</si>
  <si>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</si>
  <si>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</si>
  <si>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</si>
  <si>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</si>
  <si>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</si>
  <si>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</si>
  <si>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</si>
  <si>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</si>
  <si>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</si>
  <si>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</si>
  <si>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</si>
  <si>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</si>
  <si>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</si>
  <si>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</si>
  <si>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</si>
  <si>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</si>
  <si>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</si>
  <si>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</si>
  <si>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</si>
  <si>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</si>
  <si>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</si>
  <si>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</si>
  <si>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</si>
  <si>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</si>
  <si>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</si>
  <si>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</si>
  <si>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</si>
  <si>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</si>
  <si>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</si>
  <si>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</si>
  <si>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</si>
  <si>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</si>
  <si>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</si>
  <si>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</si>
  <si>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</si>
  <si>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</si>
  <si>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</si>
  <si>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</si>
  <si>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</si>
  <si>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</si>
  <si>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</si>
  <si>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</si>
  <si>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</si>
  <si>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</si>
  <si>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</si>
  <si>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</si>
  <si>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</si>
  <si>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</si>
  <si>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</si>
  <si>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</si>
  <si>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</si>
  <si>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</si>
  <si>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</si>
  <si>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</si>
  <si>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</si>
  <si>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</si>
  <si>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</si>
  <si>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</si>
  <si>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</si>
  <si>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</si>
  <si>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</si>
  <si>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Ứng Anh Tuấn</t>
  </si>
  <si>
    <t>Phạm Thị Linh Điệp</t>
  </si>
  <si>
    <t>Triệu Thu Hằng</t>
  </si>
  <si>
    <t>Nguyễn Tuyên</t>
  </si>
  <si>
    <t>Hoàng Anh Tuấn</t>
  </si>
  <si>
    <t>Phan Thị Mai Thảo</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</si>
  <si>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</si>
  <si>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</si>
  <si>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</si>
  <si>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</si>
  <si>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</si>
  <si>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</si>
  <si>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</si>
  <si>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</si>
  <si>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</si>
  <si>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</si>
  <si>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Nguyễn Hồng Nghị</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</si>
  <si>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</si>
  <si>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</si>
  <si>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</si>
  <si>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</si>
  <si>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</si>
  <si>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</si>
  <si>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</si>
  <si>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</si>
  <si>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</si>
  <si>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</si>
  <si>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</si>
  <si>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</si>
  <si>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</si>
  <si>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</si>
  <si>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</si>
  <si>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</si>
  <si>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</si>
  <si>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</si>
  <si>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</si>
  <si>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</si>
  <si>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</si>
  <si>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</si>
  <si>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</si>
  <si>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</si>
  <si>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</si>
  <si>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</si>
  <si>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Phạm Đức thắng</t>
  </si>
  <si>
    <t xml:space="preserve">Nguyễn Tuyên </t>
  </si>
  <si>
    <t xml:space="preserve">   KẾT QUẢ THI HÀNH ÁN DÂN SỰ TÍNH BẰNG TIÊN</t>
  </si>
  <si>
    <t>Cục THADS tỉnh Tuyên Quang</t>
  </si>
  <si>
    <r>
      <t xml:space="preserve">Đơn vị nhận báo cáo: </t>
    </r>
    <r>
      <rPr>
        <b/>
        <sz val="9"/>
        <rFont val="Times New Roman"/>
        <family val="1"/>
      </rPr>
      <t>Tổng cục</t>
    </r>
  </si>
  <si>
    <t>Duy Thị Thúy</t>
  </si>
  <si>
    <t>Nguyễn Thị Dương Hồng</t>
  </si>
  <si>
    <t>(Ghi chú: Cột số 5, 7 việc  Cục THADS tỉnh rút lên đã cộng vào thụ lý mới của Cục và giảm trừ vào số việc năm trước chuyển sang của Chi Cục THADS huyện Chiêm Hóa)</t>
  </si>
  <si>
    <t>Nguyễn Hồng Nghị</t>
  </si>
  <si>
    <t>Hà Ích Đạt</t>
  </si>
  <si>
    <t>Phạm Đức Thắng</t>
  </si>
  <si>
    <t>(Ghi chú: Cột số 5, số tiền 570,000,000đ Cục THADS tỉnh rút lên đã cộng vào thụ lý mới của Cục và giảm trừ số tiền năm trước chuyển sang của Chi Cục THADS huyện Chiêm Hóa)</t>
  </si>
  <si>
    <t>08 tháng / năm 2017</t>
  </si>
  <si>
    <t>Tuyên Quang, ngày 05  tháng 6  năm 2017</t>
  </si>
  <si>
    <t xml:space="preserve">Hoàng Quang Hà </t>
  </si>
  <si>
    <t xml:space="preserve">Nguyễn Văn Quế </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</si>
</sst>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
    <numFmt numFmtId="212" formatCode="#,##0.000;[Red]#,##0.000"/>
    <numFmt numFmtId="213" formatCode="#,##0_ ;[Red]\-#,##0\ "/>
    <numFmt numFmtId="214" formatCode="#,##0.00;[Red]#,##0.00"/>
    <numFmt numFmtId="215" formatCode="#.##0.00;[Red]#.##0.00"/>
    <numFmt numFmtId="216" formatCode="#.##0.000;[Red]#.##0.000"/>
    <numFmt numFmtId="217" formatCode="#.##0.0000;[Red]#.##0.0000"/>
    <numFmt numFmtId="218" formatCode="#,###"/>
  </numFmts>
  <fonts count="146">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b/>
      <sz val="9"/>
      <color indexed="14"/>
      <name val="Times New Roman"/>
      <family val="1"/>
    </font>
    <font>
      <sz val="9"/>
      <name val=".VnTime"/>
      <family val="2"/>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b/>
      <sz val="9"/>
      <color indexed="8"/>
      <name val="Times New Roman"/>
      <family val="1"/>
    </font>
    <font>
      <sz val="9"/>
      <color indexed="12"/>
      <name val=".VnTime"/>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1"/>
      <color theme="1"/>
      <name val="Times New Roman"/>
      <family val="1"/>
    </font>
    <font>
      <sz val="9"/>
      <color theme="1"/>
      <name val="Times New Roman"/>
      <family val="1"/>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indexed="40"/>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26"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26"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26"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6"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26"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26"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6"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26"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26"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6"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6"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27"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27"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7"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7"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7"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27"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27"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27"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27"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7"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7"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28"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29" fillId="37" borderId="1" applyNumberFormat="0" applyAlignment="0" applyProtection="0"/>
    <xf numFmtId="0" fontId="38" fillId="38" borderId="2" applyNumberFormat="0" applyAlignment="0" applyProtection="0"/>
    <xf numFmtId="0" fontId="38"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0" fillId="39" borderId="3" applyNumberFormat="0" applyAlignment="0" applyProtection="0"/>
    <xf numFmtId="0" fontId="39" fillId="40" borderId="4" applyNumberFormat="0" applyAlignment="0" applyProtection="0"/>
    <xf numFmtId="0" fontId="39" fillId="40" borderId="4" applyNumberFormat="0" applyAlignment="0" applyProtection="0"/>
    <xf numFmtId="0" fontId="13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2"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3"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34"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35"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3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36" fillId="42" borderId="1" applyNumberFormat="0" applyAlignment="0" applyProtection="0"/>
    <xf numFmtId="0" fontId="45" fillId="9" borderId="2" applyNumberFormat="0" applyAlignment="0" applyProtection="0"/>
    <xf numFmtId="0" fontId="45" fillId="9" borderId="2" applyNumberFormat="0" applyAlignment="0" applyProtection="0"/>
    <xf numFmtId="0" fontId="137"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38"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39"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1"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02">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2"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3"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1" fillId="3" borderId="20" xfId="136" applyNumberFormat="1" applyFont="1" applyFill="1" applyBorder="1" applyAlignment="1">
      <alignment vertical="center"/>
      <protection/>
    </xf>
    <xf numFmtId="3" fontId="56" fillId="3" borderId="20" xfId="136" applyNumberFormat="1" applyFont="1" applyFill="1" applyBorder="1" applyAlignment="1">
      <alignment vertical="center"/>
      <protection/>
    </xf>
    <xf numFmtId="49" fontId="57"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6"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8" fillId="0" borderId="0" xfId="136" applyNumberFormat="1" applyFont="1" applyBorder="1">
      <alignment/>
      <protection/>
    </xf>
    <xf numFmtId="49" fontId="59"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0"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1" fillId="0" borderId="0" xfId="136" applyNumberFormat="1" applyFont="1" applyBorder="1">
      <alignment/>
      <protection/>
    </xf>
    <xf numFmtId="49" fontId="62" fillId="0" borderId="0" xfId="136" applyNumberFormat="1" applyFont="1" applyBorder="1" applyAlignment="1">
      <alignment wrapText="1"/>
      <protection/>
    </xf>
    <xf numFmtId="49" fontId="2" fillId="0" borderId="0" xfId="136" applyNumberFormat="1" applyFont="1" applyBorder="1">
      <alignment/>
      <protection/>
    </xf>
    <xf numFmtId="49" fontId="39" fillId="0" borderId="0" xfId="136" applyNumberFormat="1" applyFont="1" applyBorder="1" applyAlignment="1">
      <alignment horizontal="center" wrapText="1"/>
      <protection/>
    </xf>
    <xf numFmtId="49" fontId="39"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5" fillId="0" borderId="0" xfId="136" applyFont="1" applyAlignment="1">
      <alignment/>
      <protection/>
    </xf>
    <xf numFmtId="0" fontId="3" fillId="0" borderId="0" xfId="136" applyFont="1" applyAlignment="1">
      <alignment/>
      <protection/>
    </xf>
    <xf numFmtId="49" fontId="30"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8"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69"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1"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3"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6"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8"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6" applyNumberFormat="1" applyFont="1" applyAlignment="1">
      <alignment wrapText="1"/>
      <protection/>
    </xf>
    <xf numFmtId="49" fontId="36" fillId="0" borderId="0" xfId="136" applyNumberFormat="1" applyFont="1">
      <alignment/>
      <protection/>
    </xf>
    <xf numFmtId="49" fontId="36" fillId="0" borderId="0" xfId="136" applyNumberFormat="1" applyFont="1" applyAlignment="1">
      <alignment wrapText="1"/>
      <protection/>
    </xf>
    <xf numFmtId="49" fontId="3" fillId="47" borderId="0" xfId="136" applyNumberFormat="1" applyFont="1" applyFill="1" applyAlignment="1">
      <alignment/>
      <protection/>
    </xf>
    <xf numFmtId="49" fontId="71"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8"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8" fillId="0" borderId="0" xfId="139" applyNumberFormat="1" applyFont="1" applyAlignment="1">
      <alignment horizontal="center"/>
      <protection/>
    </xf>
    <xf numFmtId="49" fontId="13" fillId="0" borderId="0" xfId="139" applyNumberFormat="1" applyFont="1" applyBorder="1" applyAlignment="1">
      <alignment wrapText="1"/>
      <protection/>
    </xf>
    <xf numFmtId="49" fontId="80" fillId="0" borderId="0" xfId="139" applyNumberFormat="1" applyFont="1">
      <alignment/>
      <protection/>
    </xf>
    <xf numFmtId="9" fontId="26" fillId="0" borderId="0" xfId="146"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6"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8"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8"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6"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0" fillId="0" borderId="0" xfId="139" applyNumberFormat="1" applyFont="1">
      <alignment/>
      <protection/>
    </xf>
    <xf numFmtId="49" fontId="30"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4"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7"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0"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1" fillId="0" borderId="0" xfId="139" applyNumberFormat="1" applyFont="1" applyAlignment="1">
      <alignment horizontal="left"/>
      <protection/>
    </xf>
    <xf numFmtId="49" fontId="30"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0"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1" fillId="0" borderId="19" xfId="139" applyNumberFormat="1" applyFont="1" applyFill="1" applyBorder="1" applyAlignment="1">
      <alignment vertical="center"/>
      <protection/>
    </xf>
    <xf numFmtId="49" fontId="30"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2" fillId="0" borderId="0" xfId="139" applyNumberFormat="1" applyFont="1">
      <alignment/>
      <protection/>
    </xf>
    <xf numFmtId="49" fontId="93" fillId="0" borderId="0" xfId="139" applyNumberFormat="1" applyFont="1">
      <alignment/>
      <protection/>
    </xf>
    <xf numFmtId="49" fontId="94" fillId="0" borderId="0" xfId="139" applyNumberFormat="1" applyFont="1" applyAlignment="1">
      <alignment horizontal="center"/>
      <protection/>
    </xf>
    <xf numFmtId="49" fontId="25" fillId="47" borderId="0" xfId="136" applyNumberFormat="1" applyFont="1" applyFill="1" applyAlignment="1">
      <alignment/>
      <protection/>
    </xf>
    <xf numFmtId="49" fontId="79" fillId="0" borderId="0" xfId="139" applyNumberFormat="1" applyFont="1">
      <alignment/>
      <protection/>
    </xf>
    <xf numFmtId="49" fontId="30" fillId="0" borderId="0" xfId="139" applyNumberFormat="1" applyFont="1" applyBorder="1" applyAlignment="1">
      <alignment wrapText="1"/>
      <protection/>
    </xf>
    <xf numFmtId="49" fontId="82" fillId="0" borderId="0" xfId="139" applyNumberFormat="1" applyFont="1">
      <alignment/>
      <protection/>
    </xf>
    <xf numFmtId="49" fontId="77"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5"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1" fillId="0" borderId="0" xfId="139" applyNumberFormat="1" applyFont="1" applyFill="1">
      <alignment/>
      <protection/>
    </xf>
    <xf numFmtId="49" fontId="81"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1" fillId="0" borderId="0" xfId="139" applyFont="1" applyAlignment="1">
      <alignment horizontal="center"/>
      <protection/>
    </xf>
    <xf numFmtId="49" fontId="51" fillId="0" borderId="0" xfId="139" applyNumberFormat="1" applyFont="1">
      <alignment/>
      <protection/>
    </xf>
    <xf numFmtId="49" fontId="96" fillId="0" borderId="0" xfId="139" applyNumberFormat="1" applyFont="1" applyBorder="1" applyAlignment="1">
      <alignment wrapText="1"/>
      <protection/>
    </xf>
    <xf numFmtId="0" fontId="30"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1"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1" applyNumberFormat="1" applyFont="1" applyFill="1" applyBorder="1" applyAlignment="1">
      <alignment horizontal="center" vertical="center"/>
      <protection/>
    </xf>
    <xf numFmtId="3" fontId="56" fillId="47" borderId="20" xfId="135"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35" applyNumberFormat="1" applyFont="1" applyFill="1" applyBorder="1" applyAlignment="1" applyProtection="1">
      <alignment horizontal="center" vertical="center"/>
      <protection/>
    </xf>
    <xf numFmtId="10" fontId="56"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4" fillId="0" borderId="0" xfId="0" applyNumberFormat="1" applyFont="1" applyFill="1" applyBorder="1" applyAlignment="1">
      <alignment/>
    </xf>
    <xf numFmtId="49" fontId="100" fillId="0" borderId="0" xfId="0" applyNumberFormat="1" applyFont="1" applyFill="1" applyBorder="1" applyAlignment="1">
      <alignment/>
    </xf>
    <xf numFmtId="49" fontId="101"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3" fontId="4" fillId="0" borderId="20" xfId="135" applyNumberFormat="1" applyFont="1" applyFill="1" applyBorder="1" applyAlignment="1" applyProtection="1">
      <alignment horizontal="right" vertical="center"/>
      <protection/>
    </xf>
    <xf numFmtId="49" fontId="4" fillId="0" borderId="0" xfId="0" applyNumberFormat="1" applyFont="1" applyFill="1" applyAlignment="1">
      <alignment horizontal="right"/>
    </xf>
    <xf numFmtId="49" fontId="4" fillId="0" borderId="39" xfId="0" applyNumberFormat="1" applyFont="1" applyFill="1" applyBorder="1" applyAlignment="1" applyProtection="1">
      <alignment horizontal="center" vertical="center"/>
      <protection/>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2"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2" fillId="0" borderId="20" xfId="0" applyNumberFormat="1" applyFont="1" applyFill="1" applyBorder="1" applyAlignment="1" applyProtection="1">
      <alignment horizontal="center" vertical="center"/>
      <protection/>
    </xf>
    <xf numFmtId="49" fontId="102" fillId="0" borderId="38" xfId="0" applyNumberFormat="1" applyFont="1" applyFill="1" applyBorder="1" applyAlignment="1" applyProtection="1">
      <alignment horizontal="center" vertical="center"/>
      <protection/>
    </xf>
    <xf numFmtId="194" fontId="24" fillId="0" borderId="20" xfId="93" applyNumberFormat="1" applyFont="1" applyFill="1" applyBorder="1" applyAlignment="1" applyProtection="1">
      <alignment horizontal="center" vertical="center"/>
      <protection locked="0"/>
    </xf>
    <xf numFmtId="194" fontId="24" fillId="0" borderId="20" xfId="93" applyNumberFormat="1" applyFont="1" applyFill="1" applyBorder="1" applyAlignment="1" applyProtection="1">
      <alignment vertical="center"/>
      <protection/>
    </xf>
    <xf numFmtId="194" fontId="24" fillId="0" borderId="20" xfId="93" applyNumberFormat="1" applyFont="1" applyFill="1" applyBorder="1" applyAlignment="1" applyProtection="1">
      <alignment horizontal="right" vertical="center"/>
      <protection/>
    </xf>
    <xf numFmtId="0" fontId="24" fillId="0" borderId="41"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40" xfId="0" applyFill="1" applyBorder="1" applyAlignment="1">
      <alignment/>
    </xf>
    <xf numFmtId="194" fontId="103" fillId="0" borderId="20" xfId="93" applyNumberFormat="1" applyFont="1" applyFill="1" applyBorder="1" applyAlignment="1" applyProtection="1">
      <alignment vertical="center"/>
      <protection/>
    </xf>
    <xf numFmtId="194" fontId="12" fillId="0" borderId="20" xfId="93"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right" vertical="center"/>
      <protection/>
    </xf>
    <xf numFmtId="9" fontId="24" fillId="0" borderId="20" xfId="146" applyNumberFormat="1" applyFont="1" applyFill="1" applyBorder="1" applyAlignment="1" applyProtection="1">
      <alignment vertical="center"/>
      <protection/>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49" fontId="24" fillId="0" borderId="20" xfId="137" applyNumberFormat="1" applyFont="1" applyFill="1" applyBorder="1" applyAlignment="1" applyProtection="1">
      <alignment vertical="center"/>
      <protection locked="0"/>
    </xf>
    <xf numFmtId="3" fontId="24"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left" vertical="center"/>
      <protection locked="0"/>
    </xf>
    <xf numFmtId="49" fontId="24" fillId="0" borderId="20" xfId="0" applyNumberFormat="1" applyFont="1" applyFill="1" applyBorder="1" applyAlignment="1" applyProtection="1">
      <alignment vertical="center"/>
      <protection locked="0"/>
    </xf>
    <xf numFmtId="3" fontId="104" fillId="0" borderId="20" xfId="0" applyNumberFormat="1" applyFont="1" applyFill="1" applyBorder="1" applyAlignment="1" applyProtection="1">
      <alignment horizontal="right" vertical="center"/>
      <protection/>
    </xf>
    <xf numFmtId="0" fontId="24" fillId="0" borderId="20" xfId="0" applyFont="1" applyFill="1" applyBorder="1" applyAlignment="1" applyProtection="1">
      <alignment vertical="center"/>
      <protection locked="0"/>
    </xf>
    <xf numFmtId="3" fontId="104" fillId="0" borderId="20" xfId="0" applyNumberFormat="1" applyFont="1" applyFill="1" applyBorder="1" applyAlignment="1" applyProtection="1">
      <alignment horizontal="right" vertical="center"/>
      <protection locked="0"/>
    </xf>
    <xf numFmtId="3" fontId="7" fillId="0" borderId="20" xfId="135" applyNumberFormat="1" applyFont="1" applyFill="1" applyBorder="1" applyAlignment="1" applyProtection="1">
      <alignment horizontal="right" vertical="center"/>
      <protection/>
    </xf>
    <xf numFmtId="49" fontId="4" fillId="0" borderId="20" xfId="0" applyNumberFormat="1" applyFont="1" applyFill="1" applyBorder="1" applyAlignment="1" applyProtection="1">
      <alignment vertical="center"/>
      <protection locked="0"/>
    </xf>
    <xf numFmtId="3" fontId="4" fillId="0"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xf>
    <xf numFmtId="3" fontId="24" fillId="47" borderId="21" xfId="0" applyNumberFormat="1" applyFont="1" applyFill="1" applyBorder="1" applyAlignment="1" applyProtection="1">
      <alignment horizontal="right" vertical="center"/>
      <protection/>
    </xf>
    <xf numFmtId="3" fontId="24" fillId="47" borderId="20" xfId="146"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xf>
    <xf numFmtId="3" fontId="24" fillId="47" borderId="21" xfId="146"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locked="0"/>
    </xf>
    <xf numFmtId="3" fontId="105" fillId="47" borderId="20" xfId="0" applyNumberFormat="1" applyFont="1" applyFill="1" applyBorder="1" applyAlignment="1" applyProtection="1">
      <alignment horizontal="right" vertical="center"/>
      <protection/>
    </xf>
    <xf numFmtId="3" fontId="105" fillId="47" borderId="20" xfId="146" applyNumberFormat="1" applyFont="1" applyFill="1" applyBorder="1" applyAlignment="1" applyProtection="1">
      <alignment horizontal="right" vertical="center"/>
      <protection/>
    </xf>
    <xf numFmtId="3" fontId="105" fillId="47" borderId="20" xfId="0" applyNumberFormat="1" applyFont="1" applyFill="1" applyBorder="1" applyAlignment="1">
      <alignment horizontal="right"/>
    </xf>
    <xf numFmtId="3" fontId="24" fillId="0" borderId="20" xfId="0" applyNumberFormat="1" applyFont="1" applyFill="1" applyBorder="1" applyAlignment="1" applyProtection="1">
      <alignment horizontal="right" vertical="center"/>
      <protection locked="0"/>
    </xf>
    <xf numFmtId="3" fontId="24" fillId="0" borderId="20" xfId="146" applyNumberFormat="1" applyFont="1" applyFill="1" applyBorder="1" applyAlignment="1" applyProtection="1">
      <alignment horizontal="right" vertical="center"/>
      <protection/>
    </xf>
    <xf numFmtId="194" fontId="0" fillId="0" borderId="0" xfId="93" applyNumberFormat="1" applyFont="1" applyFill="1" applyBorder="1" applyAlignment="1" applyProtection="1">
      <alignment vertical="center"/>
      <protection/>
    </xf>
    <xf numFmtId="210" fontId="24" fillId="47"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lignment horizontal="right" vertical="center"/>
    </xf>
    <xf numFmtId="3" fontId="24" fillId="47" borderId="21" xfId="0" applyNumberFormat="1" applyFont="1" applyFill="1" applyBorder="1" applyAlignment="1">
      <alignment horizontal="right" vertical="center"/>
    </xf>
    <xf numFmtId="3" fontId="7" fillId="50" borderId="20" xfId="135" applyNumberFormat="1" applyFont="1" applyFill="1" applyBorder="1" applyAlignment="1" applyProtection="1">
      <alignment horizontal="right" vertical="center"/>
      <protection/>
    </xf>
    <xf numFmtId="49" fontId="7" fillId="50" borderId="20" xfId="135" applyNumberFormat="1" applyFont="1" applyFill="1" applyBorder="1" applyAlignment="1">
      <alignment vertical="center" wrapText="1"/>
      <protection/>
    </xf>
    <xf numFmtId="49" fontId="7" fillId="50" borderId="20" xfId="0" applyNumberFormat="1" applyFont="1" applyFill="1" applyBorder="1" applyAlignment="1" applyProtection="1">
      <alignment vertical="center"/>
      <protection/>
    </xf>
    <xf numFmtId="194" fontId="12" fillId="34" borderId="20" xfId="93" applyNumberFormat="1" applyFont="1" applyFill="1" applyBorder="1" applyAlignment="1" applyProtection="1">
      <alignment vertical="center"/>
      <protection/>
    </xf>
    <xf numFmtId="9" fontId="12" fillId="34" borderId="20" xfId="146" applyNumberFormat="1" applyFont="1" applyFill="1" applyBorder="1" applyAlignment="1" applyProtection="1">
      <alignment vertical="center"/>
      <protection/>
    </xf>
    <xf numFmtId="194" fontId="12" fillId="51" borderId="26" xfId="93" applyNumberFormat="1" applyFont="1" applyFill="1" applyBorder="1" applyAlignment="1" applyProtection="1">
      <alignment horizontal="left" vertical="center" wrapText="1"/>
      <protection locked="0"/>
    </xf>
    <xf numFmtId="194" fontId="12" fillId="51" borderId="20" xfId="93" applyNumberFormat="1" applyFont="1" applyFill="1" applyBorder="1" applyAlignment="1" applyProtection="1">
      <alignment vertical="center"/>
      <protection/>
    </xf>
    <xf numFmtId="9" fontId="12" fillId="51" borderId="20" xfId="146" applyNumberFormat="1" applyFont="1" applyFill="1" applyBorder="1" applyAlignment="1" applyProtection="1">
      <alignment vertical="center"/>
      <protection/>
    </xf>
    <xf numFmtId="194" fontId="12" fillId="51" borderId="20" xfId="93" applyNumberFormat="1" applyFont="1" applyFill="1" applyBorder="1" applyAlignment="1" applyProtection="1">
      <alignment horizontal="center" vertical="center"/>
      <protection locked="0"/>
    </xf>
    <xf numFmtId="194" fontId="12" fillId="51" borderId="20" xfId="93" applyNumberFormat="1" applyFont="1" applyFill="1" applyBorder="1" applyAlignment="1" applyProtection="1">
      <alignment horizontal="right" vertical="center"/>
      <protection/>
    </xf>
    <xf numFmtId="210" fontId="24" fillId="0" borderId="20" xfId="0" applyNumberFormat="1" applyFont="1" applyFill="1" applyBorder="1" applyAlignment="1" applyProtection="1">
      <alignment vertical="center"/>
      <protection locked="0"/>
    </xf>
    <xf numFmtId="3" fontId="24" fillId="47" borderId="20" xfId="0" applyNumberFormat="1" applyFont="1" applyFill="1" applyBorder="1" applyAlignment="1" applyProtection="1">
      <alignment vertical="center"/>
      <protection locked="0"/>
    </xf>
    <xf numFmtId="3" fontId="24" fillId="47" borderId="20" xfId="0" applyNumberFormat="1" applyFont="1" applyFill="1" applyBorder="1" applyAlignment="1" applyProtection="1">
      <alignment vertical="center"/>
      <protection/>
    </xf>
    <xf numFmtId="3" fontId="24" fillId="0" borderId="20" xfId="0" applyNumberFormat="1" applyFont="1" applyFill="1" applyBorder="1" applyAlignment="1" applyProtection="1">
      <alignment vertical="center"/>
      <protection/>
    </xf>
    <xf numFmtId="210" fontId="24" fillId="47" borderId="20" xfId="0" applyNumberFormat="1" applyFont="1" applyFill="1" applyBorder="1" applyAlignment="1" applyProtection="1">
      <alignment vertical="center"/>
      <protection locked="0"/>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4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2"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2"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0" fillId="0" borderId="0" xfId="136" applyNumberFormat="1" applyFont="1" applyBorder="1" applyAlignment="1">
      <alignment horizontal="center" wrapText="1"/>
      <protection/>
    </xf>
    <xf numFmtId="0" fontId="54" fillId="3" borderId="26" xfId="136" applyNumberFormat="1" applyFont="1" applyFill="1" applyBorder="1" applyAlignment="1">
      <alignment horizontal="center" vertical="center" wrapText="1"/>
      <protection/>
    </xf>
    <xf numFmtId="0" fontId="54"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3" fillId="47" borderId="40" xfId="136" applyNumberFormat="1" applyFont="1" applyFill="1" applyBorder="1" applyAlignment="1" applyProtection="1">
      <alignment horizontal="center" vertical="center" wrapText="1"/>
      <protection/>
    </xf>
    <xf numFmtId="3" fontId="33"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4" fillId="0" borderId="0" xfId="136" applyNumberFormat="1" applyFont="1" applyBorder="1" applyAlignment="1">
      <alignment horizontal="center" wrapText="1"/>
      <protection/>
    </xf>
    <xf numFmtId="49" fontId="39" fillId="0" borderId="0" xfId="136" applyNumberFormat="1" applyFont="1" applyBorder="1" applyAlignment="1">
      <alignment horizont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0"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2"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0"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6" fillId="3" borderId="26" xfId="136" applyNumberFormat="1" applyFont="1" applyFill="1" applyBorder="1" applyAlignment="1">
      <alignment horizontal="center" vertical="center" wrapText="1"/>
      <protection/>
    </xf>
    <xf numFmtId="49" fontId="66"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0"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54" fillId="3" borderId="26" xfId="136" applyNumberFormat="1" applyFont="1" applyFill="1" applyBorder="1" applyAlignment="1">
      <alignment horizontal="center" wrapText="1"/>
      <protection/>
    </xf>
    <xf numFmtId="49" fontId="54" fillId="3" borderId="25" xfId="136" applyNumberFormat="1" applyFont="1" applyFill="1" applyBorder="1" applyAlignment="1">
      <alignment horizontal="center" wrapText="1"/>
      <protection/>
    </xf>
    <xf numFmtId="49" fontId="3" fillId="0" borderId="20" xfId="136" applyNumberFormat="1" applyFont="1" applyBorder="1" applyAlignment="1">
      <alignment horizontal="center"/>
      <protection/>
    </xf>
    <xf numFmtId="49" fontId="18" fillId="0" borderId="0" xfId="136" applyNumberFormat="1" applyFont="1" applyBorder="1" applyAlignment="1">
      <alignment horizontal="left"/>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75" fillId="4" borderId="21" xfId="139" applyNumberFormat="1" applyFont="1" applyFill="1" applyBorder="1" applyAlignment="1">
      <alignment horizontal="center" vertical="center" wrapText="1"/>
      <protection/>
    </xf>
    <xf numFmtId="49" fontId="75" fillId="4" borderId="40" xfId="139" applyNumberFormat="1" applyFont="1" applyFill="1" applyBorder="1" applyAlignment="1">
      <alignment horizontal="center" vertical="center" wrapText="1"/>
      <protection/>
    </xf>
    <xf numFmtId="49" fontId="75"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3" fillId="0" borderId="26" xfId="139" applyNumberFormat="1" applyFont="1" applyBorder="1" applyAlignment="1">
      <alignment horizontal="center" vertical="center" wrapText="1"/>
      <protection/>
    </xf>
    <xf numFmtId="49" fontId="83"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wrapText="1"/>
      <protection/>
    </xf>
    <xf numFmtId="49" fontId="6" fillId="0" borderId="43"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0" fillId="0" borderId="0" xfId="139" applyNumberFormat="1" applyFont="1" applyBorder="1" applyAlignment="1">
      <alignment horizontal="center"/>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0"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2"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2"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4" fillId="3" borderId="26" xfId="139" applyNumberFormat="1" applyFont="1" applyFill="1" applyBorder="1" applyAlignment="1">
      <alignment horizontal="center" vertical="center" wrapText="1"/>
      <protection/>
    </xf>
    <xf numFmtId="49" fontId="84"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87"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6" fillId="3" borderId="26" xfId="139" applyFont="1" applyFill="1" applyBorder="1" applyAlignment="1">
      <alignment horizontal="center" vertical="center" wrapText="1"/>
      <protection/>
    </xf>
    <xf numFmtId="0" fontId="66"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30"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2"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6" fillId="0" borderId="26" xfId="139" applyFont="1" applyBorder="1" applyAlignment="1">
      <alignment horizontal="center" vertical="center"/>
      <protection/>
    </xf>
    <xf numFmtId="49" fontId="19" fillId="0" borderId="22" xfId="139" applyNumberFormat="1" applyFont="1" applyBorder="1" applyAlignment="1">
      <alignment horizontal="center"/>
      <protection/>
    </xf>
    <xf numFmtId="49" fontId="73"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8"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40"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0"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18" fillId="0" borderId="0" xfId="139" applyNumberFormat="1" applyFont="1" applyFill="1" applyBorder="1" applyAlignment="1">
      <alignment horizontal="left"/>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13" fillId="0" borderId="22" xfId="139" applyNumberFormat="1" applyFont="1" applyFill="1" applyBorder="1" applyAlignment="1">
      <alignment horizontal="center" vertical="center"/>
      <protection/>
    </xf>
    <xf numFmtId="49" fontId="6" fillId="0" borderId="43" xfId="139" applyNumberFormat="1" applyFont="1" applyFill="1" applyBorder="1" applyAlignment="1">
      <alignment horizontal="center" vertical="center" wrapText="1"/>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protection/>
    </xf>
    <xf numFmtId="49" fontId="88" fillId="3" borderId="25" xfId="139" applyNumberFormat="1" applyFont="1" applyFill="1" applyBorder="1" applyAlignment="1">
      <alignment horizontal="center" vertical="center"/>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0" fontId="81" fillId="0" borderId="43" xfId="139" applyFont="1" applyFill="1" applyBorder="1" applyAlignment="1">
      <alignment horizontal="center" vertical="center" wrapText="1"/>
      <protection/>
    </xf>
    <xf numFmtId="0" fontId="81" fillId="0" borderId="25" xfId="139"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28" fillId="0" borderId="0" xfId="139" applyNumberFormat="1" applyFont="1" applyAlignment="1">
      <alignment horizont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0"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2"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3"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2" fillId="0" borderId="48"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194" fontId="23" fillId="0" borderId="0" xfId="93" applyNumberFormat="1" applyFont="1" applyFill="1" applyBorder="1" applyAlignment="1" applyProtection="1">
      <alignment horizontal="center" vertical="center"/>
      <protection/>
    </xf>
    <xf numFmtId="49" fontId="12" fillId="0" borderId="26" xfId="135" applyNumberFormat="1" applyFont="1" applyFill="1" applyBorder="1" applyAlignment="1">
      <alignment vertical="center" wrapText="1"/>
      <protection/>
    </xf>
    <xf numFmtId="49" fontId="12" fillId="0" borderId="25" xfId="135" applyNumberFormat="1" applyFont="1" applyFill="1" applyBorder="1" applyAlignment="1">
      <alignment vertical="center" wrapText="1"/>
      <protection/>
    </xf>
    <xf numFmtId="49" fontId="24" fillId="0" borderId="0" xfId="0" applyNumberFormat="1" applyFont="1" applyFill="1" applyAlignment="1">
      <alignment horizontal="left"/>
    </xf>
    <xf numFmtId="0" fontId="102"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NumberFormat="1" applyFont="1" applyFill="1" applyAlignment="1">
      <alignment horizontal="center"/>
    </xf>
    <xf numFmtId="0" fontId="4" fillId="0" borderId="0" xfId="0" applyNumberFormat="1" applyFont="1" applyFill="1" applyAlignment="1">
      <alignment horizontal="left"/>
    </xf>
    <xf numFmtId="0" fontId="0" fillId="0" borderId="0" xfId="0" applyNumberFormat="1" applyFont="1" applyFill="1" applyAlignment="1">
      <alignment horizontal="center"/>
    </xf>
    <xf numFmtId="49" fontId="3" fillId="0" borderId="0" xfId="0" applyNumberFormat="1" applyFont="1" applyFill="1" applyAlignment="1">
      <alignment horizontal="center"/>
    </xf>
    <xf numFmtId="0" fontId="22" fillId="0" borderId="0" xfId="0" applyNumberFormat="1" applyFont="1" applyFill="1" applyAlignment="1">
      <alignment horizontal="center"/>
    </xf>
    <xf numFmtId="49" fontId="12" fillId="0" borderId="47"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1" fontId="12" fillId="0" borderId="47" xfId="0" applyNumberFormat="1" applyFont="1" applyFill="1" applyBorder="1" applyAlignment="1">
      <alignment horizontal="center" vertical="center"/>
    </xf>
    <xf numFmtId="49" fontId="12" fillId="0" borderId="47"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3" fillId="0" borderId="39" xfId="0" applyNumberFormat="1" applyFont="1" applyFill="1" applyBorder="1" applyAlignment="1" applyProtection="1">
      <alignment horizontal="center" vertical="center" wrapText="1"/>
      <protection/>
    </xf>
    <xf numFmtId="49" fontId="73"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center" vertical="center"/>
    </xf>
    <xf numFmtId="49" fontId="24" fillId="0" borderId="49"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0"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7" fillId="34" borderId="39" xfId="0" applyNumberFormat="1" applyFont="1" applyFill="1" applyBorder="1" applyAlignment="1" applyProtection="1">
      <alignment horizontal="center" vertical="center" wrapText="1"/>
      <protection/>
    </xf>
    <xf numFmtId="49" fontId="7" fillId="34"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194" fontId="18" fillId="0" borderId="19" xfId="93"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194" fontId="7" fillId="34" borderId="20" xfId="93" applyNumberFormat="1" applyFont="1" applyFill="1" applyBorder="1" applyAlignment="1" applyProtection="1">
      <alignment horizontal="right" vertical="center" wrapText="1"/>
      <protection/>
    </xf>
    <xf numFmtId="9" fontId="7" fillId="34" borderId="20" xfId="93" applyNumberFormat="1" applyFont="1" applyFill="1" applyBorder="1" applyAlignment="1" applyProtection="1">
      <alignment horizontal="right" vertical="center" wrapText="1"/>
      <protection/>
    </xf>
    <xf numFmtId="194" fontId="7" fillId="50" borderId="20" xfId="93" applyNumberFormat="1" applyFont="1" applyFill="1" applyBorder="1" applyAlignment="1" applyProtection="1">
      <alignment horizontal="right" vertical="center" wrapText="1"/>
      <protection/>
    </xf>
    <xf numFmtId="9" fontId="7" fillId="50" borderId="20" xfId="93" applyNumberFormat="1" applyFont="1" applyFill="1" applyBorder="1" applyAlignment="1" applyProtection="1">
      <alignment horizontal="right" vertical="center" wrapText="1"/>
      <protection/>
    </xf>
    <xf numFmtId="0" fontId="143" fillId="47" borderId="20" xfId="0" applyFont="1" applyFill="1" applyBorder="1" applyAlignment="1" applyProtection="1">
      <alignment vertical="center"/>
      <protection locked="0"/>
    </xf>
    <xf numFmtId="194" fontId="4" fillId="0" borderId="20" xfId="93" applyNumberFormat="1" applyFont="1" applyFill="1" applyBorder="1" applyAlignment="1" applyProtection="1">
      <alignment horizontal="right" vertical="center" wrapText="1"/>
      <protection/>
    </xf>
    <xf numFmtId="210" fontId="4" fillId="0" borderId="20" xfId="0" applyNumberFormat="1" applyFont="1" applyFill="1" applyBorder="1" applyAlignment="1" applyProtection="1">
      <alignment horizontal="right" vertical="center"/>
      <protection locked="0"/>
    </xf>
    <xf numFmtId="213" fontId="4" fillId="47" borderId="20" xfId="0" applyNumberFormat="1" applyFont="1" applyFill="1" applyBorder="1" applyAlignment="1" applyProtection="1">
      <alignment horizontal="right" vertical="center"/>
      <protection locked="0"/>
    </xf>
    <xf numFmtId="3" fontId="4" fillId="47" borderId="20" xfId="0" applyNumberFormat="1" applyFont="1" applyFill="1" applyBorder="1" applyAlignment="1" applyProtection="1">
      <alignment horizontal="right" vertical="center"/>
      <protection/>
    </xf>
    <xf numFmtId="3" fontId="4" fillId="47" borderId="20" xfId="146" applyNumberFormat="1" applyFont="1" applyFill="1" applyBorder="1" applyAlignment="1" applyProtection="1">
      <alignment horizontal="right" vertical="center"/>
      <protection/>
    </xf>
    <xf numFmtId="3" fontId="4" fillId="47" borderId="20" xfId="0" applyNumberFormat="1" applyFont="1" applyFill="1" applyBorder="1" applyAlignment="1">
      <alignment horizontal="right"/>
    </xf>
    <xf numFmtId="9" fontId="4" fillId="0" borderId="20" xfId="93" applyNumberFormat="1" applyFont="1" applyFill="1" applyBorder="1" applyAlignment="1" applyProtection="1">
      <alignment horizontal="right" vertical="center" wrapText="1"/>
      <protection/>
    </xf>
    <xf numFmtId="213" fontId="4" fillId="0" borderId="20" xfId="0" applyNumberFormat="1" applyFont="1" applyFill="1" applyBorder="1" applyAlignment="1" applyProtection="1">
      <alignment horizontal="right" vertical="center"/>
      <protection locked="0"/>
    </xf>
    <xf numFmtId="3" fontId="4" fillId="0" borderId="20" xfId="146" applyNumberFormat="1" applyFont="1" applyFill="1" applyBorder="1" applyAlignment="1" applyProtection="1">
      <alignment horizontal="right" vertical="center"/>
      <protection/>
    </xf>
    <xf numFmtId="0" fontId="4" fillId="47" borderId="20"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47" borderId="26" xfId="0" applyFont="1" applyFill="1" applyBorder="1" applyAlignment="1" applyProtection="1">
      <alignment vertical="center"/>
      <protection locked="0"/>
    </xf>
    <xf numFmtId="49" fontId="4" fillId="0" borderId="21" xfId="0" applyNumberFormat="1" applyFont="1" applyFill="1" applyBorder="1" applyAlignment="1" applyProtection="1">
      <alignment vertical="center"/>
      <protection locked="0"/>
    </xf>
    <xf numFmtId="194" fontId="7" fillId="50" borderId="26" xfId="93" applyNumberFormat="1" applyFont="1" applyFill="1" applyBorder="1" applyAlignment="1" applyProtection="1">
      <alignment horizontal="left" vertical="center" wrapText="1"/>
      <protection locked="0"/>
    </xf>
    <xf numFmtId="194" fontId="7" fillId="50" borderId="20" xfId="93" applyNumberFormat="1" applyFont="1" applyFill="1" applyBorder="1" applyAlignment="1" applyProtection="1">
      <alignment vertical="center" wrapText="1"/>
      <protection/>
    </xf>
    <xf numFmtId="3" fontId="4" fillId="47" borderId="21" xfId="0" applyNumberFormat="1" applyFont="1" applyFill="1" applyBorder="1" applyAlignment="1" applyProtection="1">
      <alignment horizontal="right" vertical="center"/>
      <protection/>
    </xf>
    <xf numFmtId="3" fontId="4" fillId="47" borderId="21" xfId="146" applyNumberFormat="1" applyFont="1" applyFill="1" applyBorder="1" applyAlignment="1" applyProtection="1">
      <alignment horizontal="right" vertical="center"/>
      <protection/>
    </xf>
    <xf numFmtId="3" fontId="4" fillId="47" borderId="21" xfId="0" applyNumberFormat="1" applyFont="1" applyFill="1" applyBorder="1" applyAlignment="1">
      <alignment horizontal="right"/>
    </xf>
    <xf numFmtId="49" fontId="4" fillId="0" borderId="20" xfId="137" applyNumberFormat="1" applyFont="1" applyFill="1" applyBorder="1" applyAlignment="1" applyProtection="1">
      <alignment vertical="center"/>
      <protection locked="0"/>
    </xf>
    <xf numFmtId="194" fontId="7" fillId="50" borderId="20" xfId="93" applyNumberFormat="1" applyFont="1" applyFill="1" applyBorder="1" applyAlignment="1" applyProtection="1">
      <alignment vertical="center" wrapText="1"/>
      <protection/>
    </xf>
    <xf numFmtId="213" fontId="4" fillId="47" borderId="20" xfId="0" applyNumberFormat="1" applyFont="1" applyFill="1" applyBorder="1" applyAlignment="1" applyProtection="1">
      <alignment horizontal="right" vertical="center"/>
      <protection locked="0"/>
    </xf>
    <xf numFmtId="213" fontId="4" fillId="0" borderId="20" xfId="0" applyNumberFormat="1" applyFont="1" applyFill="1" applyBorder="1" applyAlignment="1" applyProtection="1">
      <alignment horizontal="right" vertical="center"/>
      <protection locked="0"/>
    </xf>
    <xf numFmtId="213" fontId="4" fillId="47" borderId="20" xfId="147" applyNumberFormat="1" applyFont="1" applyFill="1" applyBorder="1" applyAlignment="1" applyProtection="1">
      <alignment horizontal="right" vertical="center"/>
      <protection locked="0"/>
    </xf>
    <xf numFmtId="213" fontId="7" fillId="53" borderId="20" xfId="0" applyNumberFormat="1" applyFont="1" applyFill="1" applyBorder="1" applyAlignment="1" applyProtection="1">
      <alignment horizontal="right"/>
      <protection/>
    </xf>
    <xf numFmtId="49" fontId="4" fillId="0" borderId="20" xfId="0" applyNumberFormat="1" applyFont="1" applyFill="1" applyBorder="1" applyAlignment="1" applyProtection="1">
      <alignment horizontal="center" vertical="center"/>
      <protection locked="0"/>
    </xf>
    <xf numFmtId="194" fontId="7" fillId="50" borderId="26" xfId="93" applyNumberFormat="1" applyFont="1" applyFill="1" applyBorder="1" applyAlignment="1" applyProtection="1">
      <alignment vertical="center" wrapText="1"/>
      <protection locked="0"/>
    </xf>
    <xf numFmtId="49" fontId="4" fillId="0" borderId="20" xfId="0" applyNumberFormat="1" applyFont="1" applyFill="1" applyBorder="1" applyAlignment="1" applyProtection="1">
      <alignment horizontal="left" vertical="center"/>
      <protection locked="0"/>
    </xf>
    <xf numFmtId="3" fontId="123" fillId="47" borderId="20" xfId="0" applyNumberFormat="1" applyFont="1" applyFill="1" applyBorder="1" applyAlignment="1" applyProtection="1">
      <alignment horizontal="right" vertical="center"/>
      <protection/>
    </xf>
    <xf numFmtId="3" fontId="123" fillId="47" borderId="20" xfId="146" applyNumberFormat="1" applyFont="1" applyFill="1" applyBorder="1" applyAlignment="1" applyProtection="1">
      <alignment horizontal="right" vertical="center"/>
      <protection/>
    </xf>
    <xf numFmtId="3" fontId="123" fillId="47" borderId="20" xfId="0" applyNumberFormat="1" applyFont="1" applyFill="1" applyBorder="1" applyAlignment="1">
      <alignment horizontal="right"/>
    </xf>
    <xf numFmtId="0" fontId="100" fillId="48" borderId="20" xfId="0" applyNumberFormat="1" applyFont="1" applyFill="1" applyBorder="1" applyAlignment="1" applyProtection="1">
      <alignment horizontal="right" vertical="center"/>
      <protection/>
    </xf>
    <xf numFmtId="0" fontId="100" fillId="0" borderId="20" xfId="0" applyNumberFormat="1" applyFont="1" applyFill="1" applyBorder="1" applyAlignment="1" applyProtection="1">
      <alignment horizontal="right" vertical="center"/>
      <protection/>
    </xf>
    <xf numFmtId="3" fontId="100" fillId="0" borderId="20" xfId="0" applyNumberFormat="1" applyFont="1" applyFill="1" applyBorder="1" applyAlignment="1" applyProtection="1">
      <alignment horizontal="right" vertical="center"/>
      <protection/>
    </xf>
    <xf numFmtId="0" fontId="144" fillId="47" borderId="20" xfId="0" applyFont="1" applyFill="1" applyBorder="1" applyAlignment="1" applyProtection="1">
      <alignment vertical="center"/>
      <protection locked="0"/>
    </xf>
    <xf numFmtId="0" fontId="24" fillId="47" borderId="20" xfId="0" applyFont="1" applyFill="1" applyBorder="1" applyAlignment="1" applyProtection="1">
      <alignment vertical="center"/>
      <protection locked="0"/>
    </xf>
    <xf numFmtId="0" fontId="24" fillId="0" borderId="20" xfId="0" applyFont="1" applyFill="1" applyBorder="1" applyAlignment="1" applyProtection="1">
      <alignment vertical="center"/>
      <protection locked="0"/>
    </xf>
    <xf numFmtId="0" fontId="24" fillId="47" borderId="26" xfId="0" applyFont="1" applyFill="1" applyBorder="1" applyAlignment="1" applyProtection="1">
      <alignment vertical="center"/>
      <protection locked="0"/>
    </xf>
    <xf numFmtId="49" fontId="12" fillId="0" borderId="39" xfId="0" applyNumberFormat="1" applyFont="1" applyFill="1" applyBorder="1" applyAlignment="1" applyProtection="1">
      <alignment horizontal="center" vertical="center"/>
      <protection/>
    </xf>
    <xf numFmtId="3" fontId="24" fillId="0" borderId="20" xfId="135" applyNumberFormat="1" applyFont="1" applyFill="1" applyBorder="1" applyAlignment="1" applyProtection="1">
      <alignment horizontal="right" vertical="center"/>
      <protection/>
    </xf>
    <xf numFmtId="3" fontId="24" fillId="47" borderId="20" xfId="147" applyNumberFormat="1" applyFont="1" applyFill="1" applyBorder="1" applyAlignment="1" applyProtection="1">
      <alignment horizontal="right" vertical="center"/>
      <protection locked="0"/>
    </xf>
    <xf numFmtId="3" fontId="104" fillId="47" borderId="20" xfId="0" applyNumberFormat="1" applyFont="1" applyFill="1" applyBorder="1" applyAlignment="1" applyProtection="1">
      <alignment horizontal="right" vertical="center"/>
      <protection/>
    </xf>
    <xf numFmtId="3" fontId="104" fillId="47" borderId="20" xfId="146" applyNumberFormat="1" applyFont="1" applyFill="1" applyBorder="1" applyAlignment="1" applyProtection="1">
      <alignment horizontal="right" vertical="center"/>
      <protection/>
    </xf>
    <xf numFmtId="3" fontId="124" fillId="51" borderId="20" xfId="0" applyNumberFormat="1" applyFont="1" applyFill="1" applyBorder="1" applyAlignment="1" applyProtection="1">
      <alignment horizontal="right" vertical="center"/>
      <protection/>
    </xf>
    <xf numFmtId="3" fontId="104" fillId="48" borderId="20" xfId="0" applyNumberFormat="1" applyFont="1" applyFill="1" applyBorder="1" applyAlignment="1" applyProtection="1">
      <alignment horizontal="right" vertical="center"/>
      <protection/>
    </xf>
    <xf numFmtId="3" fontId="125" fillId="0" borderId="20" xfId="0" applyNumberFormat="1" applyFont="1" applyFill="1" applyBorder="1" applyAlignment="1" applyProtection="1">
      <alignment horizontal="right" vertical="center"/>
      <protection/>
    </xf>
    <xf numFmtId="3" fontId="104" fillId="0" borderId="20" xfId="146" applyNumberFormat="1" applyFont="1" applyFill="1" applyBorder="1" applyAlignment="1" applyProtection="1">
      <alignment horizontal="right" vertical="center"/>
      <protection locked="0"/>
    </xf>
    <xf numFmtId="3" fontId="12" fillId="53" borderId="20" xfId="0" applyNumberFormat="1" applyFont="1" applyFill="1" applyBorder="1" applyAlignment="1" applyProtection="1">
      <alignment horizontal="right"/>
      <protection/>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495" t="s">
        <v>26</v>
      </c>
      <c r="B1" s="495"/>
      <c r="C1" s="492" t="s">
        <v>70</v>
      </c>
      <c r="D1" s="492"/>
      <c r="E1" s="492"/>
      <c r="F1" s="496" t="s">
        <v>66</v>
      </c>
      <c r="G1" s="496"/>
      <c r="H1" s="496"/>
    </row>
    <row r="2" spans="1:8" ht="33.75" customHeight="1">
      <c r="A2" s="497" t="s">
        <v>73</v>
      </c>
      <c r="B2" s="497"/>
      <c r="C2" s="492"/>
      <c r="D2" s="492"/>
      <c r="E2" s="492"/>
      <c r="F2" s="489" t="s">
        <v>67</v>
      </c>
      <c r="G2" s="489"/>
      <c r="H2" s="489"/>
    </row>
    <row r="3" spans="1:8" ht="19.5" customHeight="1">
      <c r="A3" s="6" t="s">
        <v>61</v>
      </c>
      <c r="B3" s="6"/>
      <c r="C3" s="24"/>
      <c r="D3" s="24"/>
      <c r="E3" s="24"/>
      <c r="F3" s="489" t="s">
        <v>68</v>
      </c>
      <c r="G3" s="489"/>
      <c r="H3" s="489"/>
    </row>
    <row r="4" spans="1:8" s="7" customFormat="1" ht="19.5" customHeight="1">
      <c r="A4" s="6"/>
      <c r="B4" s="6"/>
      <c r="D4" s="8"/>
      <c r="F4" s="9" t="s">
        <v>69</v>
      </c>
      <c r="G4" s="9"/>
      <c r="H4" s="9"/>
    </row>
    <row r="5" spans="1:8" s="23" customFormat="1" ht="36" customHeight="1">
      <c r="A5" s="508" t="s">
        <v>53</v>
      </c>
      <c r="B5" s="509"/>
      <c r="C5" s="512" t="s">
        <v>64</v>
      </c>
      <c r="D5" s="513"/>
      <c r="E5" s="514" t="s">
        <v>63</v>
      </c>
      <c r="F5" s="514"/>
      <c r="G5" s="514"/>
      <c r="H5" s="491"/>
    </row>
    <row r="6" spans="1:8" s="23" customFormat="1" ht="20.25" customHeight="1">
      <c r="A6" s="510"/>
      <c r="B6" s="511"/>
      <c r="C6" s="493" t="s">
        <v>3</v>
      </c>
      <c r="D6" s="493" t="s">
        <v>71</v>
      </c>
      <c r="E6" s="490" t="s">
        <v>65</v>
      </c>
      <c r="F6" s="491"/>
      <c r="G6" s="490" t="s">
        <v>72</v>
      </c>
      <c r="H6" s="491"/>
    </row>
    <row r="7" spans="1:8" s="23" customFormat="1" ht="52.5" customHeight="1">
      <c r="A7" s="510"/>
      <c r="B7" s="511"/>
      <c r="C7" s="494"/>
      <c r="D7" s="494"/>
      <c r="E7" s="5" t="s">
        <v>3</v>
      </c>
      <c r="F7" s="5" t="s">
        <v>9</v>
      </c>
      <c r="G7" s="5" t="s">
        <v>3</v>
      </c>
      <c r="H7" s="5" t="s">
        <v>9</v>
      </c>
    </row>
    <row r="8" spans="1:8" ht="15" customHeight="1">
      <c r="A8" s="499" t="s">
        <v>6</v>
      </c>
      <c r="B8" s="500"/>
      <c r="C8" s="10">
        <v>1</v>
      </c>
      <c r="D8" s="10" t="s">
        <v>44</v>
      </c>
      <c r="E8" s="10" t="s">
        <v>45</v>
      </c>
      <c r="F8" s="10" t="s">
        <v>54</v>
      </c>
      <c r="G8" s="10" t="s">
        <v>55</v>
      </c>
      <c r="H8" s="10" t="s">
        <v>56</v>
      </c>
    </row>
    <row r="9" spans="1:8" ht="26.25" customHeight="1">
      <c r="A9" s="501" t="s">
        <v>33</v>
      </c>
      <c r="B9" s="50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03" t="s">
        <v>52</v>
      </c>
      <c r="C16" s="503"/>
      <c r="D16" s="26"/>
      <c r="E16" s="505" t="s">
        <v>19</v>
      </c>
      <c r="F16" s="505"/>
      <c r="G16" s="505"/>
      <c r="H16" s="505"/>
    </row>
    <row r="17" spans="2:8" ht="15.75" customHeight="1">
      <c r="B17" s="503"/>
      <c r="C17" s="503"/>
      <c r="D17" s="26"/>
      <c r="E17" s="506" t="s">
        <v>38</v>
      </c>
      <c r="F17" s="506"/>
      <c r="G17" s="506"/>
      <c r="H17" s="506"/>
    </row>
    <row r="18" spans="2:8" s="27" customFormat="1" ht="15.75" customHeight="1">
      <c r="B18" s="503"/>
      <c r="C18" s="503"/>
      <c r="D18" s="28"/>
      <c r="E18" s="507" t="s">
        <v>51</v>
      </c>
      <c r="F18" s="507"/>
      <c r="G18" s="507"/>
      <c r="H18" s="507"/>
    </row>
    <row r="20" ht="15.75">
      <c r="B20" s="19"/>
    </row>
    <row r="22" ht="15.75" hidden="1">
      <c r="A22" s="20" t="s">
        <v>41</v>
      </c>
    </row>
    <row r="23" spans="1:3" ht="15.75" hidden="1">
      <c r="A23" s="21"/>
      <c r="B23" s="504" t="s">
        <v>46</v>
      </c>
      <c r="C23" s="504"/>
    </row>
    <row r="24" spans="1:8" ht="15.75" customHeight="1" hidden="1">
      <c r="A24" s="22" t="s">
        <v>25</v>
      </c>
      <c r="B24" s="498" t="s">
        <v>49</v>
      </c>
      <c r="C24" s="498"/>
      <c r="D24" s="22"/>
      <c r="E24" s="22"/>
      <c r="F24" s="22"/>
      <c r="G24" s="22"/>
      <c r="H24" s="22"/>
    </row>
    <row r="25" spans="1:8" ht="15" customHeight="1" hidden="1">
      <c r="A25" s="22"/>
      <c r="B25" s="498" t="s">
        <v>50</v>
      </c>
      <c r="C25" s="498"/>
      <c r="D25" s="498"/>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690" t="s">
        <v>212</v>
      </c>
      <c r="B1" s="690"/>
      <c r="C1" s="690"/>
      <c r="D1" s="693" t="s">
        <v>328</v>
      </c>
      <c r="E1" s="693"/>
      <c r="F1" s="693"/>
      <c r="G1" s="693"/>
      <c r="H1" s="693"/>
      <c r="I1" s="693"/>
      <c r="J1" s="191" t="s">
        <v>329</v>
      </c>
      <c r="K1" s="322"/>
      <c r="L1" s="322"/>
    </row>
    <row r="2" spans="1:12" ht="18.75" customHeight="1">
      <c r="A2" s="691" t="s">
        <v>287</v>
      </c>
      <c r="B2" s="691"/>
      <c r="C2" s="691"/>
      <c r="D2" s="781" t="s">
        <v>213</v>
      </c>
      <c r="E2" s="781"/>
      <c r="F2" s="781"/>
      <c r="G2" s="781"/>
      <c r="H2" s="781"/>
      <c r="I2" s="781"/>
      <c r="J2" s="690" t="s">
        <v>330</v>
      </c>
      <c r="K2" s="690"/>
      <c r="L2" s="690"/>
    </row>
    <row r="3" spans="1:12" ht="17.25">
      <c r="A3" s="691" t="s">
        <v>239</v>
      </c>
      <c r="B3" s="691"/>
      <c r="C3" s="691"/>
      <c r="D3" s="782" t="s">
        <v>331</v>
      </c>
      <c r="E3" s="783"/>
      <c r="F3" s="783"/>
      <c r="G3" s="783"/>
      <c r="H3" s="783"/>
      <c r="I3" s="783"/>
      <c r="J3" s="194" t="s">
        <v>347</v>
      </c>
      <c r="K3" s="194"/>
      <c r="L3" s="194"/>
    </row>
    <row r="4" spans="1:12" ht="15.75">
      <c r="A4" s="778" t="s">
        <v>332</v>
      </c>
      <c r="B4" s="778"/>
      <c r="C4" s="778"/>
      <c r="D4" s="779"/>
      <c r="E4" s="779"/>
      <c r="F4" s="779"/>
      <c r="G4" s="779"/>
      <c r="H4" s="779"/>
      <c r="I4" s="779"/>
      <c r="J4" s="707" t="s">
        <v>289</v>
      </c>
      <c r="K4" s="707"/>
      <c r="L4" s="707"/>
    </row>
    <row r="5" spans="1:13" ht="15.75">
      <c r="A5" s="324"/>
      <c r="B5" s="324"/>
      <c r="C5" s="325"/>
      <c r="D5" s="325"/>
      <c r="E5" s="193"/>
      <c r="J5" s="326" t="s">
        <v>333</v>
      </c>
      <c r="K5" s="241"/>
      <c r="L5" s="241"/>
      <c r="M5" s="241"/>
    </row>
    <row r="6" spans="1:13" s="329" customFormat="1" ht="24.75" customHeight="1">
      <c r="A6" s="772" t="s">
        <v>53</v>
      </c>
      <c r="B6" s="773"/>
      <c r="C6" s="770" t="s">
        <v>334</v>
      </c>
      <c r="D6" s="770"/>
      <c r="E6" s="770"/>
      <c r="F6" s="770"/>
      <c r="G6" s="770"/>
      <c r="H6" s="770"/>
      <c r="I6" s="770" t="s">
        <v>214</v>
      </c>
      <c r="J6" s="770"/>
      <c r="K6" s="770"/>
      <c r="L6" s="770"/>
      <c r="M6" s="328"/>
    </row>
    <row r="7" spans="1:13" s="329" customFormat="1" ht="17.25" customHeight="1">
      <c r="A7" s="774"/>
      <c r="B7" s="775"/>
      <c r="C7" s="770" t="s">
        <v>31</v>
      </c>
      <c r="D7" s="770"/>
      <c r="E7" s="770" t="s">
        <v>7</v>
      </c>
      <c r="F7" s="770"/>
      <c r="G7" s="770"/>
      <c r="H7" s="770"/>
      <c r="I7" s="770" t="s">
        <v>215</v>
      </c>
      <c r="J7" s="770"/>
      <c r="K7" s="770" t="s">
        <v>216</v>
      </c>
      <c r="L7" s="770"/>
      <c r="M7" s="328"/>
    </row>
    <row r="8" spans="1:12" s="329" customFormat="1" ht="27.75" customHeight="1">
      <c r="A8" s="774"/>
      <c r="B8" s="775"/>
      <c r="C8" s="770"/>
      <c r="D8" s="770"/>
      <c r="E8" s="770" t="s">
        <v>217</v>
      </c>
      <c r="F8" s="770"/>
      <c r="G8" s="770" t="s">
        <v>218</v>
      </c>
      <c r="H8" s="770"/>
      <c r="I8" s="770"/>
      <c r="J8" s="770"/>
      <c r="K8" s="770"/>
      <c r="L8" s="770"/>
    </row>
    <row r="9" spans="1:12" s="329" customFormat="1" ht="24.75" customHeight="1">
      <c r="A9" s="776"/>
      <c r="B9" s="777"/>
      <c r="C9" s="327" t="s">
        <v>219</v>
      </c>
      <c r="D9" s="327" t="s">
        <v>9</v>
      </c>
      <c r="E9" s="327" t="s">
        <v>3</v>
      </c>
      <c r="F9" s="327" t="s">
        <v>220</v>
      </c>
      <c r="G9" s="327" t="s">
        <v>3</v>
      </c>
      <c r="H9" s="327" t="s">
        <v>220</v>
      </c>
      <c r="I9" s="327" t="s">
        <v>3</v>
      </c>
      <c r="J9" s="327" t="s">
        <v>220</v>
      </c>
      <c r="K9" s="327" t="s">
        <v>3</v>
      </c>
      <c r="L9" s="327" t="s">
        <v>220</v>
      </c>
    </row>
    <row r="10" spans="1:12" s="331" customFormat="1" ht="15.75">
      <c r="A10" s="674" t="s">
        <v>6</v>
      </c>
      <c r="B10" s="675"/>
      <c r="C10" s="330">
        <v>1</v>
      </c>
      <c r="D10" s="330">
        <v>2</v>
      </c>
      <c r="E10" s="330">
        <v>3</v>
      </c>
      <c r="F10" s="330">
        <v>4</v>
      </c>
      <c r="G10" s="330">
        <v>5</v>
      </c>
      <c r="H10" s="330">
        <v>6</v>
      </c>
      <c r="I10" s="330">
        <v>7</v>
      </c>
      <c r="J10" s="330">
        <v>8</v>
      </c>
      <c r="K10" s="330">
        <v>9</v>
      </c>
      <c r="L10" s="330">
        <v>10</v>
      </c>
    </row>
    <row r="11" spans="1:12" s="331" customFormat="1" ht="30.75" customHeight="1">
      <c r="A11" s="682" t="s">
        <v>284</v>
      </c>
      <c r="B11" s="683"/>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687" t="s">
        <v>285</v>
      </c>
      <c r="B12" s="688"/>
      <c r="C12" s="249">
        <v>0</v>
      </c>
      <c r="D12" s="249">
        <v>0</v>
      </c>
      <c r="E12" s="249">
        <v>0</v>
      </c>
      <c r="F12" s="249">
        <v>0</v>
      </c>
      <c r="G12" s="249">
        <v>0</v>
      </c>
      <c r="H12" s="249">
        <v>0</v>
      </c>
      <c r="I12" s="249">
        <v>0</v>
      </c>
      <c r="J12" s="249">
        <v>0</v>
      </c>
      <c r="K12" s="249">
        <v>0</v>
      </c>
      <c r="L12" s="249">
        <v>0</v>
      </c>
    </row>
    <row r="13" spans="1:32" s="331" customFormat="1" ht="17.25" customHeight="1">
      <c r="A13" s="668" t="s">
        <v>30</v>
      </c>
      <c r="B13" s="669"/>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685" t="s">
        <v>272</v>
      </c>
      <c r="C28" s="685"/>
      <c r="D28" s="685"/>
      <c r="E28" s="204"/>
      <c r="F28" s="258"/>
      <c r="G28" s="258"/>
      <c r="H28" s="684" t="s">
        <v>272</v>
      </c>
      <c r="I28" s="684"/>
      <c r="J28" s="684"/>
      <c r="K28" s="684"/>
      <c r="L28" s="684"/>
      <c r="AG28" s="192" t="s">
        <v>273</v>
      </c>
      <c r="AI28" s="190">
        <f>82/88</f>
        <v>0.9318181818181818</v>
      </c>
    </row>
    <row r="29" spans="1:12" s="192" customFormat="1" ht="19.5" customHeight="1">
      <c r="A29" s="202"/>
      <c r="B29" s="686" t="s">
        <v>221</v>
      </c>
      <c r="C29" s="686"/>
      <c r="D29" s="686"/>
      <c r="E29" s="204"/>
      <c r="F29" s="205"/>
      <c r="G29" s="205"/>
      <c r="H29" s="689" t="s">
        <v>139</v>
      </c>
      <c r="I29" s="689"/>
      <c r="J29" s="689"/>
      <c r="K29" s="689"/>
      <c r="L29" s="689"/>
    </row>
    <row r="30" spans="1:12" s="196" customFormat="1" ht="15" customHeight="1">
      <c r="A30" s="202"/>
      <c r="B30" s="771"/>
      <c r="C30" s="771"/>
      <c r="D30" s="771"/>
      <c r="E30" s="204"/>
      <c r="F30" s="205"/>
      <c r="G30" s="205"/>
      <c r="H30" s="643"/>
      <c r="I30" s="643"/>
      <c r="J30" s="643"/>
      <c r="K30" s="643"/>
      <c r="L30" s="64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769" t="s">
        <v>276</v>
      </c>
      <c r="C33" s="769"/>
      <c r="D33" s="769"/>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780" t="s">
        <v>222</v>
      </c>
      <c r="C37" s="780"/>
      <c r="D37" s="780"/>
      <c r="E37" s="780"/>
      <c r="F37" s="780"/>
      <c r="G37" s="780"/>
      <c r="H37" s="780"/>
      <c r="I37" s="780"/>
      <c r="J37" s="780"/>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15" t="s">
        <v>318</v>
      </c>
      <c r="C41" s="515"/>
      <c r="D41" s="515"/>
      <c r="E41" s="210"/>
      <c r="F41" s="210"/>
      <c r="G41" s="182"/>
      <c r="H41" s="516" t="s">
        <v>230</v>
      </c>
      <c r="I41" s="516"/>
      <c r="J41" s="516"/>
      <c r="K41" s="516"/>
      <c r="L41" s="516"/>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784" t="s">
        <v>360</v>
      </c>
      <c r="M1" s="785"/>
      <c r="N1" s="785"/>
      <c r="O1" s="365"/>
      <c r="P1" s="365"/>
      <c r="Q1" s="365"/>
      <c r="R1" s="365"/>
      <c r="S1" s="365"/>
      <c r="T1" s="365"/>
      <c r="U1" s="365"/>
      <c r="V1" s="365"/>
      <c r="W1" s="365"/>
      <c r="X1" s="365"/>
      <c r="Y1" s="366"/>
    </row>
    <row r="2" spans="11:17" ht="34.5" customHeight="1">
      <c r="K2" s="349"/>
      <c r="L2" s="786" t="s">
        <v>367</v>
      </c>
      <c r="M2" s="787"/>
      <c r="N2" s="788"/>
      <c r="O2" s="29"/>
      <c r="P2" s="351"/>
      <c r="Q2" s="347"/>
    </row>
    <row r="3" spans="11:18" ht="31.5" customHeight="1">
      <c r="K3" s="349"/>
      <c r="L3" s="354" t="s">
        <v>376</v>
      </c>
      <c r="M3" s="355">
        <f>'06'!C11</f>
        <v>4367</v>
      </c>
      <c r="N3" s="355"/>
      <c r="O3" s="355"/>
      <c r="P3" s="352"/>
      <c r="Q3" s="348"/>
      <c r="R3" s="345"/>
    </row>
    <row r="4" spans="11:18" ht="30" customHeight="1">
      <c r="K4" s="349"/>
      <c r="L4" s="356" t="s">
        <v>361</v>
      </c>
      <c r="M4" s="357">
        <f>'06'!D11</f>
        <v>1425</v>
      </c>
      <c r="N4" s="355"/>
      <c r="O4" s="355"/>
      <c r="P4" s="352"/>
      <c r="Q4" s="348"/>
      <c r="R4" s="345"/>
    </row>
    <row r="5" spans="11:18" ht="31.5" customHeight="1">
      <c r="K5" s="349"/>
      <c r="L5" s="356" t="s">
        <v>362</v>
      </c>
      <c r="M5" s="357">
        <f>'06'!E11</f>
        <v>2942</v>
      </c>
      <c r="N5" s="355"/>
      <c r="O5" s="355"/>
      <c r="P5" s="352"/>
      <c r="Q5" s="348"/>
      <c r="R5" s="345"/>
    </row>
    <row r="6" spans="11:18" ht="27" customHeight="1">
      <c r="K6" s="349"/>
      <c r="L6" s="354" t="s">
        <v>363</v>
      </c>
      <c r="M6" s="355">
        <f>'06'!F11</f>
        <v>42</v>
      </c>
      <c r="N6" s="355"/>
      <c r="O6" s="355"/>
      <c r="P6" s="352"/>
      <c r="Q6" s="348"/>
      <c r="R6" s="345"/>
    </row>
    <row r="7" spans="11:18" s="342" customFormat="1" ht="30" customHeight="1">
      <c r="K7" s="350"/>
      <c r="L7" s="358" t="s">
        <v>379</v>
      </c>
      <c r="M7" s="355">
        <f>'06'!H11</f>
        <v>4325</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1.9046339825386165</v>
      </c>
      <c r="N9" s="355"/>
      <c r="O9" s="355"/>
      <c r="P9" s="352"/>
      <c r="Q9" s="348"/>
      <c r="R9" s="345"/>
    </row>
    <row r="10" spans="11:18" ht="33" customHeight="1">
      <c r="K10" s="349"/>
      <c r="L10" s="354" t="s">
        <v>380</v>
      </c>
      <c r="M10" s="355">
        <f>'06'!I11</f>
        <v>3171</v>
      </c>
      <c r="N10" s="355" t="s">
        <v>364</v>
      </c>
      <c r="O10" s="361">
        <f>M10/M7</f>
        <v>0.7331791907514451</v>
      </c>
      <c r="P10" s="352"/>
      <c r="Q10" s="348"/>
      <c r="R10" s="345"/>
    </row>
    <row r="11" spans="11:18" ht="22.5" customHeight="1">
      <c r="K11" s="349"/>
      <c r="L11" s="354" t="s">
        <v>382</v>
      </c>
      <c r="M11" s="355">
        <f>'06'!Q11</f>
        <v>1154</v>
      </c>
      <c r="N11" s="355" t="s">
        <v>364</v>
      </c>
      <c r="O11" s="361">
        <f>M11/M7</f>
        <v>0.2668208092485549</v>
      </c>
      <c r="P11" s="352"/>
      <c r="Q11" s="348"/>
      <c r="R11" s="345"/>
    </row>
    <row r="12" spans="11:18" ht="34.5" customHeight="1">
      <c r="K12" s="349"/>
      <c r="L12" s="354" t="s">
        <v>383</v>
      </c>
      <c r="M12" s="355">
        <f>'06'!J11+'06'!K11</f>
        <v>2573</v>
      </c>
      <c r="N12" s="354"/>
      <c r="O12" s="354"/>
      <c r="P12" s="346"/>
      <c r="R12" s="346"/>
    </row>
    <row r="13" spans="11:18" ht="33.75" customHeight="1">
      <c r="K13" s="349"/>
      <c r="L13" s="354" t="s">
        <v>384</v>
      </c>
      <c r="M13" s="361">
        <f>M12/M7</f>
        <v>0.5949132947976878</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0.09189113227250312</v>
      </c>
      <c r="N18" s="355"/>
      <c r="O18" s="355"/>
      <c r="P18" s="352"/>
      <c r="R18" s="346"/>
    </row>
    <row r="19" spans="11:18" ht="24.75" customHeight="1">
      <c r="K19" s="349"/>
      <c r="L19" s="354" t="s">
        <v>387</v>
      </c>
      <c r="M19" s="355">
        <f>'06'!J11</f>
        <v>2526</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0.7965941343424787</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0.12393226383888156</v>
      </c>
      <c r="N30" s="355"/>
      <c r="O30" s="355"/>
      <c r="P30" s="352"/>
      <c r="R30" s="346"/>
    </row>
    <row r="31" spans="11:18" ht="24.75" customHeight="1">
      <c r="K31" s="349"/>
      <c r="L31" s="354" t="s">
        <v>391</v>
      </c>
      <c r="M31" s="355">
        <f>'06'!R11</f>
        <v>1752</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1033</v>
      </c>
      <c r="N33" s="369" t="s">
        <v>366</v>
      </c>
      <c r="O33" s="368">
        <f>(M31-M32)/M32</f>
        <v>1.4367176634214187</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117529356</v>
      </c>
      <c r="N42" s="355"/>
      <c r="O42" s="355"/>
      <c r="P42" s="346"/>
      <c r="R42" s="346"/>
    </row>
    <row r="43" spans="11:18" ht="24.75" customHeight="1">
      <c r="K43" s="349"/>
      <c r="L43" s="363" t="s">
        <v>96</v>
      </c>
      <c r="M43" s="355">
        <f>'07'!D11</f>
        <v>78414739</v>
      </c>
      <c r="N43" s="355"/>
      <c r="O43" s="355"/>
      <c r="P43" s="346"/>
      <c r="R43" s="346"/>
    </row>
    <row r="44" spans="11:18" ht="24.75" customHeight="1">
      <c r="K44" s="349"/>
      <c r="L44" s="363" t="s">
        <v>362</v>
      </c>
      <c r="M44" s="355">
        <f>'07'!E11</f>
        <v>39114617</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2187670</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115341686</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61113863.558</v>
      </c>
      <c r="N52" s="355"/>
      <c r="O52" s="355"/>
      <c r="P52" s="346"/>
      <c r="R52" s="346"/>
    </row>
    <row r="53" spans="11:18" ht="24.75" customHeight="1">
      <c r="K53" s="349"/>
      <c r="L53" s="377" t="s">
        <v>370</v>
      </c>
      <c r="M53" s="368">
        <f>(M52/M51)</f>
        <v>1.1269835447175671</v>
      </c>
      <c r="N53" s="355"/>
      <c r="O53" s="355"/>
      <c r="P53" s="346"/>
      <c r="R53" s="346"/>
    </row>
    <row r="54" spans="11:18" ht="24.75" customHeight="1">
      <c r="K54" s="349"/>
      <c r="L54" s="363" t="s">
        <v>398</v>
      </c>
      <c r="M54" s="355">
        <f>'07'!I11</f>
        <v>77233741</v>
      </c>
      <c r="N54" s="355" t="s">
        <v>371</v>
      </c>
      <c r="O54" s="361">
        <f>'07'!I11/'07'!H11</f>
        <v>0.669608219529581</v>
      </c>
      <c r="P54" s="346"/>
      <c r="R54" s="346"/>
    </row>
    <row r="55" spans="11:18" ht="24.75" customHeight="1">
      <c r="K55" s="349"/>
      <c r="L55" s="363" t="s">
        <v>399</v>
      </c>
      <c r="M55" s="355">
        <f>'07'!R11</f>
        <v>38107945</v>
      </c>
      <c r="N55" s="355" t="s">
        <v>371</v>
      </c>
      <c r="O55" s="361">
        <f>'07'!R11/'07'!H11</f>
        <v>0.330391780470419</v>
      </c>
      <c r="P55" s="346"/>
      <c r="R55" s="346"/>
    </row>
    <row r="56" spans="11:18" ht="24.75" customHeight="1">
      <c r="K56" s="349"/>
      <c r="L56" s="363" t="s">
        <v>400</v>
      </c>
      <c r="M56" s="355">
        <f>'07'!J11+'07'!K11+'07'!L11</f>
        <v>15365385</v>
      </c>
      <c r="N56" s="355" t="s">
        <v>371</v>
      </c>
      <c r="O56" s="361">
        <f>M56/'07'!H11</f>
        <v>0.13321623372143182</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0.09231976397341649</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10834760</v>
      </c>
      <c r="N63" s="355" t="s">
        <v>372</v>
      </c>
      <c r="O63" s="361">
        <f>'07'!J11/'07'!I11</f>
        <v>0.14028531908094416</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0.1260418177611305</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99976301</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51849490.638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1.0773514855441022</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7" sqref="B7"/>
    </sheetView>
  </sheetViews>
  <sheetFormatPr defaultColWidth="9.00390625" defaultRowHeight="15.75"/>
  <cols>
    <col min="1" max="1" width="23.50390625" style="0" customWidth="1"/>
    <col min="2" max="2" width="66.125" style="0" customWidth="1"/>
  </cols>
  <sheetData>
    <row r="2" spans="1:2" ht="62.25" customHeight="1">
      <c r="A2" s="789" t="s">
        <v>421</v>
      </c>
      <c r="B2" s="789"/>
    </row>
    <row r="3" spans="1:2" ht="22.5" customHeight="1">
      <c r="A3" s="401" t="s">
        <v>409</v>
      </c>
      <c r="B3" s="402" t="s">
        <v>480</v>
      </c>
    </row>
    <row r="4" spans="1:2" ht="22.5" customHeight="1">
      <c r="A4" s="401" t="s">
        <v>408</v>
      </c>
      <c r="B4" s="402" t="s">
        <v>471</v>
      </c>
    </row>
    <row r="5" spans="1:2" ht="22.5" customHeight="1">
      <c r="A5" s="401" t="s">
        <v>410</v>
      </c>
      <c r="B5" s="439" t="s">
        <v>473</v>
      </c>
    </row>
    <row r="6" spans="1:2" ht="22.5" customHeight="1">
      <c r="A6" s="401" t="s">
        <v>411</v>
      </c>
      <c r="B6" s="417" t="s">
        <v>469</v>
      </c>
    </row>
    <row r="7" spans="1:2" ht="22.5" customHeight="1">
      <c r="A7" s="401" t="s">
        <v>412</v>
      </c>
      <c r="B7" s="417" t="s">
        <v>377</v>
      </c>
    </row>
    <row r="8" spans="1:2" ht="15.75">
      <c r="A8" s="403" t="s">
        <v>413</v>
      </c>
      <c r="B8" s="440" t="s">
        <v>481</v>
      </c>
    </row>
    <row r="10" spans="1:2" ht="62.25" customHeight="1">
      <c r="A10" s="790" t="s">
        <v>422</v>
      </c>
      <c r="B10" s="790"/>
    </row>
    <row r="11" spans="1:2" ht="15.75">
      <c r="A11" s="791" t="s">
        <v>420</v>
      </c>
      <c r="B11" s="791"/>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AJ71"/>
  <sheetViews>
    <sheetView showZeros="0" tabSelected="1" zoomScale="85" zoomScaleNormal="85" zoomScaleSheetLayoutView="85" zoomScalePageLayoutView="0" workbookViewId="0" topLeftCell="A1">
      <selection activeCell="P47" sqref="P47"/>
    </sheetView>
  </sheetViews>
  <sheetFormatPr defaultColWidth="9.00390625" defaultRowHeight="15.75"/>
  <cols>
    <col min="1" max="1" width="4.125" style="382" customWidth="1"/>
    <col min="2" max="2" width="16.50390625" style="382" customWidth="1"/>
    <col min="3" max="3" width="9.875" style="382" customWidth="1"/>
    <col min="4" max="4" width="9.375" style="382" customWidth="1"/>
    <col min="5" max="5" width="8.875" style="382" customWidth="1"/>
    <col min="6" max="6" width="8.125" style="382" customWidth="1"/>
    <col min="7" max="7" width="6.625" style="382" customWidth="1"/>
    <col min="8" max="9" width="10.00390625" style="382" customWidth="1"/>
    <col min="10" max="10" width="8.625" style="382" customWidth="1"/>
    <col min="11" max="11" width="8.75390625" style="382" customWidth="1"/>
    <col min="12" max="12" width="7.25390625" style="382" customWidth="1"/>
    <col min="13" max="13" width="9.75390625" style="382" customWidth="1"/>
    <col min="14" max="14" width="9.125" style="382" customWidth="1"/>
    <col min="15" max="15" width="8.00390625" style="382" customWidth="1"/>
    <col min="16" max="16" width="6.375" style="382" customWidth="1"/>
    <col min="17" max="17" width="7.875" style="382" customWidth="1"/>
    <col min="18" max="18" width="8.875" style="382" customWidth="1"/>
    <col min="19" max="19" width="10.875" style="382" customWidth="1"/>
    <col min="20" max="20" width="7.75390625" style="382" customWidth="1"/>
    <col min="21" max="16384" width="9.00390625" style="382" customWidth="1"/>
  </cols>
  <sheetData>
    <row r="1" spans="1:20" s="384" customFormat="1" ht="20.25" customHeight="1">
      <c r="A1" s="421" t="s">
        <v>28</v>
      </c>
      <c r="B1" s="421"/>
      <c r="C1" s="421"/>
      <c r="D1" s="422"/>
      <c r="E1" s="811" t="s">
        <v>470</v>
      </c>
      <c r="F1" s="811"/>
      <c r="G1" s="811"/>
      <c r="H1" s="811"/>
      <c r="I1" s="811"/>
      <c r="J1" s="811"/>
      <c r="K1" s="811"/>
      <c r="L1" s="811"/>
      <c r="M1" s="811"/>
      <c r="N1" s="811"/>
      <c r="O1" s="811"/>
      <c r="P1" s="811"/>
      <c r="Q1" s="423" t="s">
        <v>418</v>
      </c>
      <c r="R1" s="423"/>
      <c r="S1" s="423"/>
      <c r="T1" s="423"/>
    </row>
    <row r="2" spans="1:20" ht="17.25" customHeight="1">
      <c r="A2" s="803" t="s">
        <v>226</v>
      </c>
      <c r="B2" s="803"/>
      <c r="C2" s="803"/>
      <c r="D2" s="803"/>
      <c r="E2" s="492" t="s">
        <v>34</v>
      </c>
      <c r="F2" s="492"/>
      <c r="G2" s="492"/>
      <c r="H2" s="492"/>
      <c r="I2" s="492"/>
      <c r="J2" s="492"/>
      <c r="K2" s="492"/>
      <c r="L2" s="492"/>
      <c r="M2" s="492"/>
      <c r="N2" s="492"/>
      <c r="O2" s="492"/>
      <c r="P2" s="492"/>
      <c r="Q2" s="818" t="str">
        <f>'Thong tin'!B4</f>
        <v>Cục THADS tỉnh Tuyên Quang</v>
      </c>
      <c r="R2" s="818"/>
      <c r="S2" s="818"/>
      <c r="T2" s="818"/>
    </row>
    <row r="3" spans="1:20" s="384" customFormat="1" ht="18" customHeight="1">
      <c r="A3" s="803" t="s">
        <v>227</v>
      </c>
      <c r="B3" s="803"/>
      <c r="C3" s="803"/>
      <c r="D3" s="803"/>
      <c r="E3" s="812" t="str">
        <f>'Thong tin'!B3</f>
        <v>08 tháng / năm 2017</v>
      </c>
      <c r="F3" s="812"/>
      <c r="G3" s="812"/>
      <c r="H3" s="812"/>
      <c r="I3" s="812"/>
      <c r="J3" s="812"/>
      <c r="K3" s="812"/>
      <c r="L3" s="812"/>
      <c r="M3" s="812"/>
      <c r="N3" s="812"/>
      <c r="O3" s="812"/>
      <c r="P3" s="812"/>
      <c r="Q3" s="423" t="s">
        <v>472</v>
      </c>
      <c r="R3" s="421"/>
      <c r="S3" s="423"/>
      <c r="T3" s="423"/>
    </row>
    <row r="4" spans="1:20" ht="14.25" customHeight="1">
      <c r="A4" s="424" t="s">
        <v>105</v>
      </c>
      <c r="B4" s="421"/>
      <c r="C4" s="421"/>
      <c r="D4" s="421"/>
      <c r="E4" s="421"/>
      <c r="F4" s="421"/>
      <c r="G4" s="421"/>
      <c r="H4" s="421"/>
      <c r="I4" s="421"/>
      <c r="J4" s="421"/>
      <c r="K4" s="421"/>
      <c r="L4" s="421"/>
      <c r="M4" s="421"/>
      <c r="N4" s="421"/>
      <c r="O4" s="425"/>
      <c r="P4" s="425"/>
      <c r="Q4" s="805" t="s">
        <v>289</v>
      </c>
      <c r="R4" s="805"/>
      <c r="S4" s="805"/>
      <c r="T4" s="805"/>
    </row>
    <row r="5" spans="1:20" s="384" customFormat="1" ht="21.75" customHeight="1" thickBot="1">
      <c r="A5" s="422"/>
      <c r="B5" s="426"/>
      <c r="C5" s="426"/>
      <c r="D5" s="422"/>
      <c r="E5" s="422"/>
      <c r="F5" s="422"/>
      <c r="G5" s="422"/>
      <c r="H5" s="422"/>
      <c r="I5" s="422"/>
      <c r="J5" s="422"/>
      <c r="K5" s="427"/>
      <c r="L5" s="422"/>
      <c r="M5" s="422"/>
      <c r="N5" s="422"/>
      <c r="O5" s="422"/>
      <c r="P5" s="422"/>
      <c r="Q5" s="798" t="s">
        <v>419</v>
      </c>
      <c r="R5" s="798"/>
      <c r="S5" s="798"/>
      <c r="T5" s="798"/>
    </row>
    <row r="6" spans="1:36" s="384" customFormat="1" ht="18.75" customHeight="1" thickTop="1">
      <c r="A6" s="794" t="s">
        <v>53</v>
      </c>
      <c r="B6" s="795"/>
      <c r="C6" s="816" t="s">
        <v>106</v>
      </c>
      <c r="D6" s="816"/>
      <c r="E6" s="816"/>
      <c r="F6" s="813" t="s">
        <v>97</v>
      </c>
      <c r="G6" s="813" t="s">
        <v>107</v>
      </c>
      <c r="H6" s="815" t="s">
        <v>98</v>
      </c>
      <c r="I6" s="815"/>
      <c r="J6" s="815"/>
      <c r="K6" s="815"/>
      <c r="L6" s="815"/>
      <c r="M6" s="815"/>
      <c r="N6" s="815"/>
      <c r="O6" s="815"/>
      <c r="P6" s="815"/>
      <c r="Q6" s="815"/>
      <c r="R6" s="815"/>
      <c r="S6" s="816" t="s">
        <v>231</v>
      </c>
      <c r="T6" s="823" t="s">
        <v>417</v>
      </c>
      <c r="U6" s="386"/>
      <c r="V6" s="386"/>
      <c r="W6" s="386"/>
      <c r="X6" s="386"/>
      <c r="Y6" s="386"/>
      <c r="Z6" s="386"/>
      <c r="AA6" s="386"/>
      <c r="AB6" s="386"/>
      <c r="AC6" s="386"/>
      <c r="AD6" s="386"/>
      <c r="AE6" s="386"/>
      <c r="AF6" s="386"/>
      <c r="AG6" s="386"/>
      <c r="AH6" s="386"/>
      <c r="AI6" s="386"/>
      <c r="AJ6" s="386"/>
    </row>
    <row r="7" spans="1:36" s="400" customFormat="1" ht="21" customHeight="1">
      <c r="A7" s="796"/>
      <c r="B7" s="797"/>
      <c r="C7" s="817" t="s">
        <v>42</v>
      </c>
      <c r="D7" s="799" t="s">
        <v>7</v>
      </c>
      <c r="E7" s="799"/>
      <c r="F7" s="814"/>
      <c r="G7" s="814"/>
      <c r="H7" s="814" t="s">
        <v>98</v>
      </c>
      <c r="I7" s="817" t="s">
        <v>99</v>
      </c>
      <c r="J7" s="817"/>
      <c r="K7" s="817"/>
      <c r="L7" s="817"/>
      <c r="M7" s="817"/>
      <c r="N7" s="817"/>
      <c r="O7" s="817"/>
      <c r="P7" s="817"/>
      <c r="Q7" s="817"/>
      <c r="R7" s="814" t="s">
        <v>108</v>
      </c>
      <c r="S7" s="817"/>
      <c r="T7" s="824"/>
      <c r="U7" s="389"/>
      <c r="V7" s="389"/>
      <c r="W7" s="389"/>
      <c r="X7" s="389"/>
      <c r="Y7" s="389"/>
      <c r="Z7" s="389"/>
      <c r="AA7" s="389"/>
      <c r="AB7" s="389"/>
      <c r="AC7" s="389"/>
      <c r="AD7" s="389"/>
      <c r="AE7" s="389"/>
      <c r="AF7" s="389"/>
      <c r="AG7" s="389"/>
      <c r="AH7" s="389"/>
      <c r="AI7" s="389"/>
      <c r="AJ7" s="389"/>
    </row>
    <row r="8" spans="1:36" s="384" customFormat="1" ht="21.75" customHeight="1">
      <c r="A8" s="796"/>
      <c r="B8" s="797"/>
      <c r="C8" s="817"/>
      <c r="D8" s="799" t="s">
        <v>109</v>
      </c>
      <c r="E8" s="799" t="s">
        <v>110</v>
      </c>
      <c r="F8" s="814"/>
      <c r="G8" s="814"/>
      <c r="H8" s="814"/>
      <c r="I8" s="814" t="s">
        <v>416</v>
      </c>
      <c r="J8" s="799" t="s">
        <v>7</v>
      </c>
      <c r="K8" s="799"/>
      <c r="L8" s="799"/>
      <c r="M8" s="799"/>
      <c r="N8" s="799"/>
      <c r="O8" s="799"/>
      <c r="P8" s="799"/>
      <c r="Q8" s="799"/>
      <c r="R8" s="814"/>
      <c r="S8" s="817"/>
      <c r="T8" s="824"/>
      <c r="U8" s="386"/>
      <c r="V8" s="386"/>
      <c r="W8" s="386"/>
      <c r="X8" s="386"/>
      <c r="Y8" s="386"/>
      <c r="Z8" s="386"/>
      <c r="AA8" s="386"/>
      <c r="AB8" s="386"/>
      <c r="AC8" s="386"/>
      <c r="AD8" s="386"/>
      <c r="AE8" s="386"/>
      <c r="AF8" s="386"/>
      <c r="AG8" s="386"/>
      <c r="AH8" s="386"/>
      <c r="AI8" s="386"/>
      <c r="AJ8" s="386"/>
    </row>
    <row r="9" spans="1:36" s="384" customFormat="1" ht="84" customHeight="1">
      <c r="A9" s="796"/>
      <c r="B9" s="797"/>
      <c r="C9" s="817"/>
      <c r="D9" s="799"/>
      <c r="E9" s="799"/>
      <c r="F9" s="814"/>
      <c r="G9" s="814"/>
      <c r="H9" s="814"/>
      <c r="I9" s="814"/>
      <c r="J9" s="428" t="s">
        <v>111</v>
      </c>
      <c r="K9" s="428" t="s">
        <v>112</v>
      </c>
      <c r="L9" s="428" t="s">
        <v>104</v>
      </c>
      <c r="M9" s="429" t="s">
        <v>100</v>
      </c>
      <c r="N9" s="429" t="s">
        <v>113</v>
      </c>
      <c r="O9" s="429" t="s">
        <v>101</v>
      </c>
      <c r="P9" s="429" t="s">
        <v>232</v>
      </c>
      <c r="Q9" s="429" t="s">
        <v>102</v>
      </c>
      <c r="R9" s="814"/>
      <c r="S9" s="817"/>
      <c r="T9" s="824"/>
      <c r="U9" s="386"/>
      <c r="V9" s="386"/>
      <c r="W9" s="386"/>
      <c r="X9" s="386"/>
      <c r="Y9" s="386"/>
      <c r="Z9" s="386"/>
      <c r="AA9" s="386"/>
      <c r="AB9" s="386"/>
      <c r="AC9" s="386"/>
      <c r="AD9" s="386"/>
      <c r="AE9" s="386"/>
      <c r="AF9" s="386"/>
      <c r="AG9" s="386"/>
      <c r="AH9" s="386"/>
      <c r="AI9" s="386"/>
      <c r="AJ9" s="386"/>
    </row>
    <row r="10" spans="1:20" s="384" customFormat="1" ht="17.25" customHeight="1">
      <c r="A10" s="820" t="s">
        <v>6</v>
      </c>
      <c r="B10" s="821"/>
      <c r="C10" s="430">
        <v>1</v>
      </c>
      <c r="D10" s="430">
        <v>2</v>
      </c>
      <c r="E10" s="430">
        <v>3</v>
      </c>
      <c r="F10" s="430">
        <v>4</v>
      </c>
      <c r="G10" s="430">
        <v>5</v>
      </c>
      <c r="H10" s="430">
        <v>6</v>
      </c>
      <c r="I10" s="430">
        <v>7</v>
      </c>
      <c r="J10" s="430">
        <v>8</v>
      </c>
      <c r="K10" s="430">
        <v>9</v>
      </c>
      <c r="L10" s="430" t="s">
        <v>79</v>
      </c>
      <c r="M10" s="430" t="s">
        <v>80</v>
      </c>
      <c r="N10" s="430" t="s">
        <v>81</v>
      </c>
      <c r="O10" s="430" t="s">
        <v>82</v>
      </c>
      <c r="P10" s="430" t="s">
        <v>83</v>
      </c>
      <c r="Q10" s="430" t="s">
        <v>234</v>
      </c>
      <c r="R10" s="430" t="s">
        <v>235</v>
      </c>
      <c r="S10" s="430" t="s">
        <v>236</v>
      </c>
      <c r="T10" s="431" t="s">
        <v>237</v>
      </c>
    </row>
    <row r="11" spans="1:20" s="422" customFormat="1" ht="24" customHeight="1">
      <c r="A11" s="441"/>
      <c r="B11" s="477" t="s">
        <v>115</v>
      </c>
      <c r="C11" s="477">
        <f aca="true" t="shared" si="0" ref="C11:S11">C12+C24+C32+C39+C47+C51+C55+C58</f>
        <v>117529356</v>
      </c>
      <c r="D11" s="477">
        <f t="shared" si="0"/>
        <v>78414739</v>
      </c>
      <c r="E11" s="477">
        <f t="shared" si="0"/>
        <v>39114617</v>
      </c>
      <c r="F11" s="477">
        <f t="shared" si="0"/>
        <v>2187670</v>
      </c>
      <c r="G11" s="477">
        <f t="shared" si="0"/>
        <v>570000</v>
      </c>
      <c r="H11" s="477">
        <f t="shared" si="0"/>
        <v>115341686</v>
      </c>
      <c r="I11" s="477">
        <f t="shared" si="0"/>
        <v>77233741</v>
      </c>
      <c r="J11" s="477">
        <f t="shared" si="0"/>
        <v>10834760</v>
      </c>
      <c r="K11" s="477">
        <f t="shared" si="0"/>
        <v>4499623</v>
      </c>
      <c r="L11" s="477">
        <f t="shared" si="0"/>
        <v>31002</v>
      </c>
      <c r="M11" s="477">
        <f t="shared" si="0"/>
        <v>44612218</v>
      </c>
      <c r="N11" s="477">
        <f t="shared" si="0"/>
        <v>16481477</v>
      </c>
      <c r="O11" s="477">
        <f t="shared" si="0"/>
        <v>0</v>
      </c>
      <c r="P11" s="477">
        <f t="shared" si="0"/>
        <v>0</v>
      </c>
      <c r="Q11" s="477">
        <f t="shared" si="0"/>
        <v>774661</v>
      </c>
      <c r="R11" s="477">
        <f t="shared" si="0"/>
        <v>38107945</v>
      </c>
      <c r="S11" s="477">
        <f t="shared" si="0"/>
        <v>99976301</v>
      </c>
      <c r="T11" s="478">
        <f>(K11+J11+L11)/I11</f>
        <v>0.198946532966725</v>
      </c>
    </row>
    <row r="12" spans="1:20" s="422" customFormat="1" ht="26.25" customHeight="1">
      <c r="A12" s="442" t="s">
        <v>0</v>
      </c>
      <c r="B12" s="479" t="s">
        <v>464</v>
      </c>
      <c r="C12" s="480">
        <f>D12+E12</f>
        <v>14568160</v>
      </c>
      <c r="D12" s="480">
        <f aca="true" t="shared" si="1" ref="D12:S12">SUM(D13:D22)</f>
        <v>5780766</v>
      </c>
      <c r="E12" s="480">
        <f t="shared" si="1"/>
        <v>8787394</v>
      </c>
      <c r="F12" s="480">
        <f t="shared" si="1"/>
        <v>970985</v>
      </c>
      <c r="G12" s="480">
        <f t="shared" si="1"/>
        <v>570000</v>
      </c>
      <c r="H12" s="480">
        <f t="shared" si="1"/>
        <v>13597175</v>
      </c>
      <c r="I12" s="480">
        <f t="shared" si="1"/>
        <v>9832478</v>
      </c>
      <c r="J12" s="480">
        <f t="shared" si="1"/>
        <v>1451029</v>
      </c>
      <c r="K12" s="480">
        <f t="shared" si="1"/>
        <v>0</v>
      </c>
      <c r="L12" s="480">
        <f t="shared" si="1"/>
        <v>5714</v>
      </c>
      <c r="M12" s="480">
        <f t="shared" si="1"/>
        <v>8375735</v>
      </c>
      <c r="N12" s="480">
        <f t="shared" si="1"/>
        <v>0</v>
      </c>
      <c r="O12" s="480">
        <f t="shared" si="1"/>
        <v>0</v>
      </c>
      <c r="P12" s="480">
        <f t="shared" si="1"/>
        <v>0</v>
      </c>
      <c r="Q12" s="480">
        <f t="shared" si="1"/>
        <v>0</v>
      </c>
      <c r="R12" s="480">
        <f t="shared" si="1"/>
        <v>3764697</v>
      </c>
      <c r="S12" s="480">
        <f t="shared" si="1"/>
        <v>12140432</v>
      </c>
      <c r="T12" s="481">
        <f>(K12+J12+L12)/I12</f>
        <v>0.14815624301422287</v>
      </c>
    </row>
    <row r="13" spans="1:20" s="422" customFormat="1" ht="26.25" customHeight="1">
      <c r="A13" s="432" t="s">
        <v>43</v>
      </c>
      <c r="B13" s="888" t="s">
        <v>423</v>
      </c>
      <c r="C13" s="433">
        <f aca="true" t="shared" si="2" ref="C13:C22">D13+E13</f>
        <v>1148657</v>
      </c>
      <c r="D13" s="484">
        <v>678147</v>
      </c>
      <c r="E13" s="485">
        <v>470510</v>
      </c>
      <c r="F13" s="486">
        <v>279631</v>
      </c>
      <c r="G13" s="443">
        <v>0</v>
      </c>
      <c r="H13" s="433">
        <f aca="true" t="shared" si="3" ref="H13:H31">I13+R13</f>
        <v>869026</v>
      </c>
      <c r="I13" s="433">
        <f aca="true" t="shared" si="4" ref="I13:I21">J13+K13+L13+M13+N13+O13+P13+Q13</f>
        <v>506490</v>
      </c>
      <c r="J13" s="464">
        <v>163993</v>
      </c>
      <c r="K13" s="464">
        <v>0</v>
      </c>
      <c r="L13" s="464">
        <v>5714</v>
      </c>
      <c r="M13" s="464">
        <v>336783</v>
      </c>
      <c r="N13" s="459"/>
      <c r="O13" s="461">
        <v>0</v>
      </c>
      <c r="P13" s="461">
        <v>0</v>
      </c>
      <c r="Q13" s="461"/>
      <c r="R13" s="472">
        <v>362536</v>
      </c>
      <c r="S13" s="433">
        <f>C13-F13+G13-J13-K13-L13</f>
        <v>699319</v>
      </c>
      <c r="T13" s="444">
        <f aca="true" t="shared" si="5" ref="T13:T60">(K13+J13+L13)/I13</f>
        <v>0.3350648581413256</v>
      </c>
    </row>
    <row r="14" spans="1:20" s="422" customFormat="1" ht="26.25" customHeight="1">
      <c r="A14" s="432" t="s">
        <v>44</v>
      </c>
      <c r="B14" s="888" t="s">
        <v>424</v>
      </c>
      <c r="C14" s="433">
        <f t="shared" si="2"/>
        <v>5863968</v>
      </c>
      <c r="D14" s="484">
        <v>1852547</v>
      </c>
      <c r="E14" s="485">
        <v>4011421</v>
      </c>
      <c r="F14" s="486">
        <v>5989</v>
      </c>
      <c r="G14" s="443">
        <v>0</v>
      </c>
      <c r="H14" s="433">
        <f t="shared" si="3"/>
        <v>5857979</v>
      </c>
      <c r="I14" s="433">
        <f t="shared" si="4"/>
        <v>4998261</v>
      </c>
      <c r="J14" s="464">
        <v>443497</v>
      </c>
      <c r="K14" s="464">
        <v>0</v>
      </c>
      <c r="L14" s="464">
        <v>0</v>
      </c>
      <c r="M14" s="464">
        <v>4554764</v>
      </c>
      <c r="N14" s="459"/>
      <c r="O14" s="461">
        <v>0</v>
      </c>
      <c r="P14" s="461">
        <v>0</v>
      </c>
      <c r="Q14" s="461"/>
      <c r="R14" s="472">
        <v>859718</v>
      </c>
      <c r="S14" s="433">
        <f aca="true" t="shared" si="6" ref="S14:S22">C14-F14+G14-J14-K14-L14</f>
        <v>5414482</v>
      </c>
      <c r="T14" s="444">
        <f t="shared" si="5"/>
        <v>0.08873026038456175</v>
      </c>
    </row>
    <row r="15" spans="1:20" s="422" customFormat="1" ht="26.25" customHeight="1">
      <c r="A15" s="432" t="s">
        <v>45</v>
      </c>
      <c r="B15" s="888" t="s">
        <v>482</v>
      </c>
      <c r="C15" s="433">
        <f t="shared" si="2"/>
        <v>5435864</v>
      </c>
      <c r="D15" s="484">
        <v>1775502</v>
      </c>
      <c r="E15" s="446">
        <v>3660362</v>
      </c>
      <c r="F15" s="487">
        <v>650614</v>
      </c>
      <c r="G15" s="443">
        <v>570000</v>
      </c>
      <c r="H15" s="433">
        <f t="shared" si="3"/>
        <v>4785250</v>
      </c>
      <c r="I15" s="433">
        <f t="shared" si="4"/>
        <v>3721464</v>
      </c>
      <c r="J15" s="468">
        <v>603088</v>
      </c>
      <c r="K15" s="468">
        <v>0</v>
      </c>
      <c r="L15" s="468">
        <v>0</v>
      </c>
      <c r="M15" s="468">
        <v>3118376</v>
      </c>
      <c r="N15" s="443"/>
      <c r="O15" s="469">
        <v>0</v>
      </c>
      <c r="P15" s="469">
        <v>0</v>
      </c>
      <c r="Q15" s="469"/>
      <c r="R15" s="472">
        <v>1063786</v>
      </c>
      <c r="S15" s="433">
        <f>C15-F15-J15-K15-L15</f>
        <v>4182162</v>
      </c>
      <c r="T15" s="444">
        <f t="shared" si="5"/>
        <v>0.16205665297313102</v>
      </c>
    </row>
    <row r="16" spans="1:20" s="422" customFormat="1" ht="24.75" customHeight="1">
      <c r="A16" s="432">
        <v>4</v>
      </c>
      <c r="B16" s="889" t="s">
        <v>425</v>
      </c>
      <c r="C16" s="433">
        <f t="shared" si="2"/>
        <v>23327</v>
      </c>
      <c r="D16" s="488">
        <v>0</v>
      </c>
      <c r="E16" s="485">
        <f>23277+50</f>
        <v>23327</v>
      </c>
      <c r="F16" s="486">
        <v>0</v>
      </c>
      <c r="G16" s="443">
        <v>0</v>
      </c>
      <c r="H16" s="433">
        <f t="shared" si="3"/>
        <v>23327</v>
      </c>
      <c r="I16" s="433">
        <f t="shared" si="4"/>
        <v>23327</v>
      </c>
      <c r="J16" s="464">
        <v>23327</v>
      </c>
      <c r="K16" s="464"/>
      <c r="L16" s="464"/>
      <c r="M16" s="464">
        <v>0</v>
      </c>
      <c r="N16" s="459"/>
      <c r="O16" s="461">
        <v>0</v>
      </c>
      <c r="P16" s="461">
        <v>0</v>
      </c>
      <c r="Q16" s="461"/>
      <c r="R16" s="472">
        <v>0</v>
      </c>
      <c r="S16" s="433">
        <f t="shared" si="6"/>
        <v>0</v>
      </c>
      <c r="T16" s="444">
        <f t="shared" si="5"/>
        <v>1</v>
      </c>
    </row>
    <row r="17" spans="1:20" s="422" customFormat="1" ht="24.75" customHeight="1">
      <c r="A17" s="432">
        <v>5</v>
      </c>
      <c r="B17" s="889" t="s">
        <v>426</v>
      </c>
      <c r="C17" s="433">
        <f t="shared" si="2"/>
        <v>55535</v>
      </c>
      <c r="D17" s="488">
        <v>44825</v>
      </c>
      <c r="E17" s="485">
        <v>10710</v>
      </c>
      <c r="F17" s="486">
        <v>0</v>
      </c>
      <c r="G17" s="443">
        <v>0</v>
      </c>
      <c r="H17" s="433">
        <f t="shared" si="3"/>
        <v>55535</v>
      </c>
      <c r="I17" s="433">
        <f t="shared" si="4"/>
        <v>10710</v>
      </c>
      <c r="J17" s="464">
        <v>7600</v>
      </c>
      <c r="K17" s="464"/>
      <c r="L17" s="464"/>
      <c r="M17" s="464">
        <v>3110</v>
      </c>
      <c r="N17" s="459"/>
      <c r="O17" s="461">
        <v>0</v>
      </c>
      <c r="P17" s="461">
        <v>0</v>
      </c>
      <c r="Q17" s="461"/>
      <c r="R17" s="472">
        <v>44825</v>
      </c>
      <c r="S17" s="433">
        <f t="shared" si="6"/>
        <v>47935</v>
      </c>
      <c r="T17" s="444">
        <f t="shared" si="5"/>
        <v>0.7096171802054155</v>
      </c>
    </row>
    <row r="18" spans="1:20" s="422" customFormat="1" ht="24.75" customHeight="1">
      <c r="A18" s="432">
        <v>6</v>
      </c>
      <c r="B18" s="890" t="s">
        <v>427</v>
      </c>
      <c r="C18" s="433">
        <f t="shared" si="2"/>
        <v>1756688</v>
      </c>
      <c r="D18" s="484">
        <v>1388495</v>
      </c>
      <c r="E18" s="485">
        <v>368193</v>
      </c>
      <c r="F18" s="486">
        <v>34751</v>
      </c>
      <c r="G18" s="443">
        <v>0</v>
      </c>
      <c r="H18" s="433">
        <f t="shared" si="3"/>
        <v>1721937</v>
      </c>
      <c r="I18" s="433">
        <f t="shared" si="4"/>
        <v>431966</v>
      </c>
      <c r="J18" s="464">
        <v>138464</v>
      </c>
      <c r="K18" s="464">
        <v>0</v>
      </c>
      <c r="L18" s="464">
        <v>0</v>
      </c>
      <c r="M18" s="464">
        <v>293502</v>
      </c>
      <c r="N18" s="459"/>
      <c r="O18" s="461">
        <v>0</v>
      </c>
      <c r="P18" s="461">
        <v>0</v>
      </c>
      <c r="Q18" s="461"/>
      <c r="R18" s="472">
        <v>1289971</v>
      </c>
      <c r="S18" s="433">
        <f t="shared" si="6"/>
        <v>1583473</v>
      </c>
      <c r="T18" s="444">
        <f t="shared" si="5"/>
        <v>0.32054374649856704</v>
      </c>
    </row>
    <row r="19" spans="1:20" s="422" customFormat="1" ht="28.5" customHeight="1">
      <c r="A19" s="432">
        <v>7</v>
      </c>
      <c r="B19" s="889" t="s">
        <v>428</v>
      </c>
      <c r="C19" s="433">
        <f t="shared" si="2"/>
        <v>27270</v>
      </c>
      <c r="D19" s="488">
        <v>0</v>
      </c>
      <c r="E19" s="485">
        <v>27270</v>
      </c>
      <c r="F19" s="486">
        <v>0</v>
      </c>
      <c r="G19" s="443">
        <v>0</v>
      </c>
      <c r="H19" s="433">
        <f t="shared" si="3"/>
        <v>27270</v>
      </c>
      <c r="I19" s="433">
        <f t="shared" si="4"/>
        <v>27270</v>
      </c>
      <c r="J19" s="464">
        <v>27270</v>
      </c>
      <c r="K19" s="464"/>
      <c r="L19" s="464"/>
      <c r="M19" s="464">
        <v>0</v>
      </c>
      <c r="N19" s="459"/>
      <c r="O19" s="461">
        <v>0</v>
      </c>
      <c r="P19" s="461">
        <v>0</v>
      </c>
      <c r="Q19" s="461"/>
      <c r="R19" s="472">
        <v>0</v>
      </c>
      <c r="S19" s="433">
        <f t="shared" si="6"/>
        <v>0</v>
      </c>
      <c r="T19" s="444">
        <f t="shared" si="5"/>
        <v>1</v>
      </c>
    </row>
    <row r="20" spans="1:20" s="422" customFormat="1" ht="28.5" customHeight="1">
      <c r="A20" s="432">
        <v>8</v>
      </c>
      <c r="B20" s="889" t="s">
        <v>483</v>
      </c>
      <c r="C20" s="433">
        <f t="shared" si="2"/>
        <v>149311</v>
      </c>
      <c r="D20" s="488">
        <v>40000</v>
      </c>
      <c r="E20" s="485">
        <v>109311</v>
      </c>
      <c r="F20" s="486"/>
      <c r="G20" s="443"/>
      <c r="H20" s="433">
        <f t="shared" si="3"/>
        <v>149311</v>
      </c>
      <c r="I20" s="433">
        <f t="shared" si="4"/>
        <v>11700</v>
      </c>
      <c r="J20" s="464">
        <v>11700</v>
      </c>
      <c r="K20" s="464"/>
      <c r="L20" s="464"/>
      <c r="M20" s="464">
        <v>0</v>
      </c>
      <c r="N20" s="459"/>
      <c r="O20" s="461"/>
      <c r="P20" s="461"/>
      <c r="Q20" s="461"/>
      <c r="R20" s="472">
        <v>137611</v>
      </c>
      <c r="S20" s="433">
        <f t="shared" si="6"/>
        <v>137611</v>
      </c>
      <c r="T20" s="444">
        <f t="shared" si="5"/>
        <v>1</v>
      </c>
    </row>
    <row r="21" spans="1:20" s="422" customFormat="1" ht="24.75" customHeight="1">
      <c r="A21" s="432">
        <v>9</v>
      </c>
      <c r="B21" s="889" t="s">
        <v>429</v>
      </c>
      <c r="C21" s="433">
        <f t="shared" si="2"/>
        <v>16362</v>
      </c>
      <c r="D21" s="488">
        <v>1250</v>
      </c>
      <c r="E21" s="485">
        <v>15112</v>
      </c>
      <c r="F21" s="486">
        <v>0</v>
      </c>
      <c r="G21" s="443">
        <v>0</v>
      </c>
      <c r="H21" s="433">
        <f t="shared" si="3"/>
        <v>16362</v>
      </c>
      <c r="I21" s="433">
        <f t="shared" si="4"/>
        <v>10112</v>
      </c>
      <c r="J21" s="464">
        <v>5912</v>
      </c>
      <c r="K21" s="464"/>
      <c r="L21" s="464"/>
      <c r="M21" s="464">
        <v>4200</v>
      </c>
      <c r="N21" s="459"/>
      <c r="O21" s="461">
        <v>0</v>
      </c>
      <c r="P21" s="461">
        <v>0</v>
      </c>
      <c r="Q21" s="461"/>
      <c r="R21" s="472">
        <v>6250</v>
      </c>
      <c r="S21" s="433">
        <f t="shared" si="6"/>
        <v>10450</v>
      </c>
      <c r="T21" s="444">
        <f t="shared" si="5"/>
        <v>0.5846518987341772</v>
      </c>
    </row>
    <row r="22" spans="1:20" s="422" customFormat="1" ht="24.75" customHeight="1">
      <c r="A22" s="432">
        <v>10</v>
      </c>
      <c r="B22" s="891" t="s">
        <v>430</v>
      </c>
      <c r="C22" s="433">
        <f t="shared" si="2"/>
        <v>91178</v>
      </c>
      <c r="D22" s="488">
        <v>0</v>
      </c>
      <c r="E22" s="485">
        <v>91178</v>
      </c>
      <c r="F22" s="486">
        <v>0</v>
      </c>
      <c r="G22" s="443">
        <v>0</v>
      </c>
      <c r="H22" s="433">
        <f t="shared" si="3"/>
        <v>91178</v>
      </c>
      <c r="I22" s="433">
        <f>J22+K22+L22+M22+N22+O22+P22+Q22</f>
        <v>91178</v>
      </c>
      <c r="J22" s="464">
        <v>26178</v>
      </c>
      <c r="K22" s="464"/>
      <c r="L22" s="464"/>
      <c r="M22" s="464">
        <v>65000</v>
      </c>
      <c r="N22" s="459"/>
      <c r="O22" s="461">
        <v>0</v>
      </c>
      <c r="P22" s="461">
        <v>0</v>
      </c>
      <c r="Q22" s="461"/>
      <c r="R22" s="472">
        <v>0</v>
      </c>
      <c r="S22" s="433">
        <f t="shared" si="6"/>
        <v>65000</v>
      </c>
      <c r="T22" s="444">
        <f t="shared" si="5"/>
        <v>0.28710873236965057</v>
      </c>
    </row>
    <row r="23" spans="1:20" s="422" customFormat="1" ht="26.25" customHeight="1">
      <c r="A23" s="892" t="s">
        <v>1</v>
      </c>
      <c r="B23" s="801" t="s">
        <v>17</v>
      </c>
      <c r="C23" s="802"/>
      <c r="D23" s="471"/>
      <c r="E23" s="464"/>
      <c r="F23" s="459"/>
      <c r="G23" s="443"/>
      <c r="H23" s="433"/>
      <c r="I23" s="433"/>
      <c r="J23" s="464"/>
      <c r="K23" s="464"/>
      <c r="L23" s="464"/>
      <c r="M23" s="464"/>
      <c r="N23" s="459"/>
      <c r="O23" s="461"/>
      <c r="P23" s="461"/>
      <c r="Q23" s="461"/>
      <c r="R23" s="472"/>
      <c r="S23" s="433"/>
      <c r="T23" s="444"/>
    </row>
    <row r="24" spans="1:20" s="422" customFormat="1" ht="24.75" customHeight="1">
      <c r="A24" s="482">
        <v>1</v>
      </c>
      <c r="B24" s="479" t="s">
        <v>465</v>
      </c>
      <c r="C24" s="480">
        <f>D24+E24</f>
        <v>50090616</v>
      </c>
      <c r="D24" s="480">
        <f>SUM(D25:D31)</f>
        <v>33507345</v>
      </c>
      <c r="E24" s="480">
        <f>SUM(E25:E31)</f>
        <v>16583271</v>
      </c>
      <c r="F24" s="480">
        <f>SUM(F25:F31)</f>
        <v>397106</v>
      </c>
      <c r="G24" s="480">
        <f>SUM(G25:G31)</f>
        <v>0</v>
      </c>
      <c r="H24" s="480">
        <f>I24+R24</f>
        <v>49693510</v>
      </c>
      <c r="I24" s="480">
        <f aca="true" t="shared" si="7" ref="I24:S24">SUM(I25:I31)</f>
        <v>30068813</v>
      </c>
      <c r="J24" s="480">
        <f t="shared" si="7"/>
        <v>2824929</v>
      </c>
      <c r="K24" s="480">
        <f t="shared" si="7"/>
        <v>3211946</v>
      </c>
      <c r="L24" s="480">
        <f t="shared" si="7"/>
        <v>0</v>
      </c>
      <c r="M24" s="480">
        <f t="shared" si="7"/>
        <v>8540699</v>
      </c>
      <c r="N24" s="480">
        <f t="shared" si="7"/>
        <v>15037545</v>
      </c>
      <c r="O24" s="480">
        <f t="shared" si="7"/>
        <v>0</v>
      </c>
      <c r="P24" s="480">
        <f t="shared" si="7"/>
        <v>0</v>
      </c>
      <c r="Q24" s="480">
        <f t="shared" si="7"/>
        <v>453694</v>
      </c>
      <c r="R24" s="480">
        <f t="shared" si="7"/>
        <v>19624697</v>
      </c>
      <c r="S24" s="480">
        <f t="shared" si="7"/>
        <v>43656635</v>
      </c>
      <c r="T24" s="481">
        <f>(K24+J24+L24)/I24</f>
        <v>0.2007686502290596</v>
      </c>
    </row>
    <row r="25" spans="1:20" s="422" customFormat="1" ht="24.75" customHeight="1">
      <c r="A25" s="432" t="s">
        <v>43</v>
      </c>
      <c r="B25" s="447" t="s">
        <v>432</v>
      </c>
      <c r="C25" s="433">
        <f>D25+E25</f>
        <v>721472</v>
      </c>
      <c r="D25" s="449">
        <v>377595</v>
      </c>
      <c r="E25" s="449">
        <v>343877</v>
      </c>
      <c r="F25" s="449">
        <v>73135</v>
      </c>
      <c r="G25" s="449">
        <v>0</v>
      </c>
      <c r="H25" s="433">
        <f t="shared" si="3"/>
        <v>648337</v>
      </c>
      <c r="I25" s="433">
        <f aca="true" t="shared" si="8" ref="I25:I31">SUM(J25:Q25)</f>
        <v>648337</v>
      </c>
      <c r="J25" s="449">
        <v>604690</v>
      </c>
      <c r="K25" s="449">
        <v>43647</v>
      </c>
      <c r="L25" s="449">
        <v>0</v>
      </c>
      <c r="M25" s="449">
        <v>0</v>
      </c>
      <c r="N25" s="449">
        <v>0</v>
      </c>
      <c r="O25" s="449"/>
      <c r="P25" s="449"/>
      <c r="Q25" s="449"/>
      <c r="R25" s="449">
        <v>0</v>
      </c>
      <c r="S25" s="433">
        <f>C25-F25-G25-J25-K25-L25</f>
        <v>0</v>
      </c>
      <c r="T25" s="444">
        <f t="shared" si="5"/>
        <v>1</v>
      </c>
    </row>
    <row r="26" spans="1:20" s="422" customFormat="1" ht="24.75" customHeight="1">
      <c r="A26" s="432" t="s">
        <v>44</v>
      </c>
      <c r="B26" s="445" t="s">
        <v>433</v>
      </c>
      <c r="C26" s="433">
        <f aca="true" t="shared" si="9" ref="C26:C31">D26+E26</f>
        <v>4851054</v>
      </c>
      <c r="D26" s="449">
        <v>3246568</v>
      </c>
      <c r="E26" s="449">
        <v>1604486</v>
      </c>
      <c r="F26" s="449">
        <v>4500</v>
      </c>
      <c r="G26" s="449">
        <v>0</v>
      </c>
      <c r="H26" s="433">
        <f t="shared" si="3"/>
        <v>4846554</v>
      </c>
      <c r="I26" s="433">
        <f t="shared" si="8"/>
        <v>2264607</v>
      </c>
      <c r="J26" s="449">
        <v>671905</v>
      </c>
      <c r="K26" s="449">
        <v>38594</v>
      </c>
      <c r="L26" s="449">
        <v>0</v>
      </c>
      <c r="M26" s="449">
        <v>1227458</v>
      </c>
      <c r="N26" s="449">
        <v>211150</v>
      </c>
      <c r="O26" s="449">
        <v>0</v>
      </c>
      <c r="P26" s="449"/>
      <c r="Q26" s="449">
        <v>115500</v>
      </c>
      <c r="R26" s="449">
        <v>2581947</v>
      </c>
      <c r="S26" s="433">
        <f aca="true" t="shared" si="10" ref="S26:S31">C26-F26-G26-J26-K26-L26</f>
        <v>4136055</v>
      </c>
      <c r="T26" s="444">
        <f t="shared" si="5"/>
        <v>0.31374052981378225</v>
      </c>
    </row>
    <row r="27" spans="1:20" s="422" customFormat="1" ht="24.75" customHeight="1">
      <c r="A27" s="432" t="s">
        <v>45</v>
      </c>
      <c r="B27" s="447" t="s">
        <v>434</v>
      </c>
      <c r="C27" s="433">
        <f t="shared" si="9"/>
        <v>8025957</v>
      </c>
      <c r="D27" s="449">
        <v>3100237</v>
      </c>
      <c r="E27" s="449">
        <v>4925720</v>
      </c>
      <c r="F27" s="449">
        <v>0</v>
      </c>
      <c r="G27" s="449">
        <v>0</v>
      </c>
      <c r="H27" s="433">
        <f t="shared" si="3"/>
        <v>8025957</v>
      </c>
      <c r="I27" s="433">
        <f t="shared" si="8"/>
        <v>3438544</v>
      </c>
      <c r="J27" s="449">
        <v>456142</v>
      </c>
      <c r="K27" s="449">
        <v>1273654</v>
      </c>
      <c r="L27" s="449">
        <v>0</v>
      </c>
      <c r="M27" s="449">
        <v>1203196</v>
      </c>
      <c r="N27" s="449">
        <v>505552</v>
      </c>
      <c r="O27" s="449"/>
      <c r="P27" s="449"/>
      <c r="Q27" s="449"/>
      <c r="R27" s="449">
        <v>4587413</v>
      </c>
      <c r="S27" s="433">
        <f t="shared" si="10"/>
        <v>6296161</v>
      </c>
      <c r="T27" s="444">
        <f t="shared" si="5"/>
        <v>0.5030605977413696</v>
      </c>
    </row>
    <row r="28" spans="1:20" s="422" customFormat="1" ht="24.75" customHeight="1">
      <c r="A28" s="432" t="s">
        <v>54</v>
      </c>
      <c r="B28" s="445" t="s">
        <v>477</v>
      </c>
      <c r="C28" s="433">
        <f t="shared" si="9"/>
        <v>13341910</v>
      </c>
      <c r="D28" s="449">
        <v>9612928</v>
      </c>
      <c r="E28" s="449">
        <v>3728982</v>
      </c>
      <c r="F28" s="449">
        <v>25001</v>
      </c>
      <c r="G28" s="449">
        <v>0</v>
      </c>
      <c r="H28" s="433">
        <f t="shared" si="3"/>
        <v>13316909</v>
      </c>
      <c r="I28" s="433">
        <f t="shared" si="8"/>
        <v>5170326</v>
      </c>
      <c r="J28" s="449">
        <v>208919</v>
      </c>
      <c r="K28" s="449">
        <v>1646374</v>
      </c>
      <c r="L28" s="449">
        <v>0</v>
      </c>
      <c r="M28" s="449">
        <v>1687822</v>
      </c>
      <c r="N28" s="449">
        <v>1589018</v>
      </c>
      <c r="O28" s="449"/>
      <c r="P28" s="449"/>
      <c r="Q28" s="449">
        <v>38193</v>
      </c>
      <c r="R28" s="449">
        <v>8146583</v>
      </c>
      <c r="S28" s="433">
        <f t="shared" si="10"/>
        <v>11461616</v>
      </c>
      <c r="T28" s="444">
        <f t="shared" si="5"/>
        <v>0.3588348200867798</v>
      </c>
    </row>
    <row r="29" spans="1:20" s="422" customFormat="1" ht="24.75" customHeight="1">
      <c r="A29" s="432" t="s">
        <v>55</v>
      </c>
      <c r="B29" s="445" t="s">
        <v>476</v>
      </c>
      <c r="C29" s="433">
        <f t="shared" si="9"/>
        <v>16351217</v>
      </c>
      <c r="D29" s="449">
        <v>14031582</v>
      </c>
      <c r="E29" s="449">
        <v>2319635</v>
      </c>
      <c r="F29" s="449">
        <v>8900</v>
      </c>
      <c r="G29" s="449">
        <v>0</v>
      </c>
      <c r="H29" s="433">
        <f t="shared" si="3"/>
        <v>16342317</v>
      </c>
      <c r="I29" s="433">
        <f t="shared" si="8"/>
        <v>14813068</v>
      </c>
      <c r="J29" s="449">
        <v>122384</v>
      </c>
      <c r="K29" s="449">
        <v>96742</v>
      </c>
      <c r="L29" s="449">
        <v>0</v>
      </c>
      <c r="M29" s="449">
        <v>1562116</v>
      </c>
      <c r="N29" s="449">
        <v>12731825</v>
      </c>
      <c r="O29" s="449"/>
      <c r="P29" s="449"/>
      <c r="Q29" s="449">
        <v>300001</v>
      </c>
      <c r="R29" s="449">
        <v>1529249</v>
      </c>
      <c r="S29" s="433">
        <f t="shared" si="10"/>
        <v>16123191</v>
      </c>
      <c r="T29" s="444">
        <f t="shared" si="5"/>
        <v>0.014792749213059711</v>
      </c>
    </row>
    <row r="30" spans="1:20" s="422" customFormat="1" ht="24.75" customHeight="1">
      <c r="A30" s="432" t="s">
        <v>56</v>
      </c>
      <c r="B30" s="447" t="s">
        <v>474</v>
      </c>
      <c r="C30" s="433">
        <f t="shared" si="9"/>
        <v>2988699</v>
      </c>
      <c r="D30" s="449">
        <v>1340147</v>
      </c>
      <c r="E30" s="449">
        <v>1648552</v>
      </c>
      <c r="F30" s="449">
        <v>165500</v>
      </c>
      <c r="G30" s="449"/>
      <c r="H30" s="433">
        <f t="shared" si="3"/>
        <v>2823199</v>
      </c>
      <c r="I30" s="433">
        <f t="shared" si="8"/>
        <v>1874245</v>
      </c>
      <c r="J30" s="449">
        <v>562538</v>
      </c>
      <c r="K30" s="449">
        <v>94693</v>
      </c>
      <c r="L30" s="449">
        <v>0</v>
      </c>
      <c r="M30" s="449">
        <v>1217014</v>
      </c>
      <c r="N30" s="449">
        <v>0</v>
      </c>
      <c r="O30" s="449">
        <v>0</v>
      </c>
      <c r="P30" s="449"/>
      <c r="Q30" s="449"/>
      <c r="R30" s="449">
        <v>948954</v>
      </c>
      <c r="S30" s="433">
        <f t="shared" si="10"/>
        <v>2165968</v>
      </c>
      <c r="T30" s="444">
        <f t="shared" si="5"/>
        <v>0.3506644008654151</v>
      </c>
    </row>
    <row r="31" spans="1:20" s="422" customFormat="1" ht="24.75" customHeight="1">
      <c r="A31" s="432" t="s">
        <v>57</v>
      </c>
      <c r="B31" s="447" t="s">
        <v>437</v>
      </c>
      <c r="C31" s="433">
        <f t="shared" si="9"/>
        <v>3810307</v>
      </c>
      <c r="D31" s="449">
        <v>1798288</v>
      </c>
      <c r="E31" s="449">
        <v>2012019</v>
      </c>
      <c r="F31" s="449">
        <v>120070</v>
      </c>
      <c r="G31" s="449">
        <v>0</v>
      </c>
      <c r="H31" s="433">
        <f t="shared" si="3"/>
        <v>3690237</v>
      </c>
      <c r="I31" s="433">
        <f t="shared" si="8"/>
        <v>1859686</v>
      </c>
      <c r="J31" s="449">
        <v>198351</v>
      </c>
      <c r="K31" s="449">
        <v>18242</v>
      </c>
      <c r="L31" s="449">
        <v>0</v>
      </c>
      <c r="M31" s="893">
        <v>1643093</v>
      </c>
      <c r="N31" s="449">
        <v>0</v>
      </c>
      <c r="O31" s="449">
        <v>0</v>
      </c>
      <c r="P31" s="449"/>
      <c r="Q31" s="449"/>
      <c r="R31" s="449">
        <v>1830551</v>
      </c>
      <c r="S31" s="433">
        <f t="shared" si="10"/>
        <v>3473644</v>
      </c>
      <c r="T31" s="444">
        <f t="shared" si="5"/>
        <v>0.11646751118199523</v>
      </c>
    </row>
    <row r="32" spans="1:20" s="422" customFormat="1" ht="29.25" customHeight="1">
      <c r="A32" s="482">
        <v>2</v>
      </c>
      <c r="B32" s="479" t="s">
        <v>438</v>
      </c>
      <c r="C32" s="480">
        <f>D32+E32</f>
        <v>8787534</v>
      </c>
      <c r="D32" s="480">
        <f>SUM(D33:D38)</f>
        <v>5960982</v>
      </c>
      <c r="E32" s="480">
        <f>SUM(E33:E38)</f>
        <v>2826552</v>
      </c>
      <c r="F32" s="480">
        <f>SUM(F33:F38)</f>
        <v>176790</v>
      </c>
      <c r="G32" s="480">
        <f>SUM(G33:G38)</f>
        <v>0</v>
      </c>
      <c r="H32" s="480">
        <f>I32+R32</f>
        <v>8610744</v>
      </c>
      <c r="I32" s="480">
        <f>SUM(J32:Q32)</f>
        <v>5771179</v>
      </c>
      <c r="J32" s="480">
        <f aca="true" t="shared" si="11" ref="J32:S32">SUM(J33:J38)</f>
        <v>1796537</v>
      </c>
      <c r="K32" s="480">
        <f t="shared" si="11"/>
        <v>991862</v>
      </c>
      <c r="L32" s="480">
        <f t="shared" si="11"/>
        <v>0</v>
      </c>
      <c r="M32" s="480">
        <f t="shared" si="11"/>
        <v>2862780</v>
      </c>
      <c r="N32" s="480">
        <f t="shared" si="11"/>
        <v>0</v>
      </c>
      <c r="O32" s="480">
        <f t="shared" si="11"/>
        <v>0</v>
      </c>
      <c r="P32" s="480">
        <f t="shared" si="11"/>
        <v>0</v>
      </c>
      <c r="Q32" s="480">
        <f t="shared" si="11"/>
        <v>120000</v>
      </c>
      <c r="R32" s="480">
        <f t="shared" si="11"/>
        <v>2839565</v>
      </c>
      <c r="S32" s="480">
        <f t="shared" si="11"/>
        <v>5822345</v>
      </c>
      <c r="T32" s="481">
        <f t="shared" si="5"/>
        <v>0.4831593336474228</v>
      </c>
    </row>
    <row r="33" spans="1:20" s="422" customFormat="1" ht="24.75" customHeight="1">
      <c r="A33" s="432" t="s">
        <v>43</v>
      </c>
      <c r="B33" s="445" t="s">
        <v>439</v>
      </c>
      <c r="C33" s="433">
        <f aca="true" t="shared" si="12" ref="C33:C38">D33+E33</f>
        <v>956278</v>
      </c>
      <c r="D33" s="459">
        <v>426355</v>
      </c>
      <c r="E33" s="459">
        <v>529923</v>
      </c>
      <c r="F33" s="459">
        <v>63200</v>
      </c>
      <c r="G33" s="433">
        <v>0</v>
      </c>
      <c r="H33" s="433">
        <f aca="true" t="shared" si="13" ref="H33:H38">I33+R33</f>
        <v>893078</v>
      </c>
      <c r="I33" s="433">
        <f aca="true" t="shared" si="14" ref="I33:I38">SUM(J33:Q33)</f>
        <v>790611</v>
      </c>
      <c r="J33" s="459">
        <v>649784</v>
      </c>
      <c r="K33" s="459">
        <v>20976</v>
      </c>
      <c r="L33" s="459">
        <v>0</v>
      </c>
      <c r="M33" s="459">
        <v>119851</v>
      </c>
      <c r="N33" s="459">
        <v>0</v>
      </c>
      <c r="O33" s="461">
        <v>0</v>
      </c>
      <c r="P33" s="461">
        <v>0</v>
      </c>
      <c r="Q33" s="461">
        <v>0</v>
      </c>
      <c r="R33" s="462">
        <v>102467</v>
      </c>
      <c r="S33" s="446">
        <f aca="true" t="shared" si="15" ref="S33:S38">C33-F33-G33-J33-K33-L33</f>
        <v>222318</v>
      </c>
      <c r="T33" s="444">
        <f t="shared" si="5"/>
        <v>0.8484071180390862</v>
      </c>
    </row>
    <row r="34" spans="1:20" s="422" customFormat="1" ht="24.75" customHeight="1">
      <c r="A34" s="432" t="s">
        <v>44</v>
      </c>
      <c r="B34" s="445" t="s">
        <v>440</v>
      </c>
      <c r="C34" s="433">
        <f t="shared" si="12"/>
        <v>2899956</v>
      </c>
      <c r="D34" s="459">
        <v>2472318</v>
      </c>
      <c r="E34" s="459">
        <v>427638</v>
      </c>
      <c r="F34" s="459">
        <v>0</v>
      </c>
      <c r="G34" s="433">
        <v>0</v>
      </c>
      <c r="H34" s="433">
        <f t="shared" si="13"/>
        <v>2899956</v>
      </c>
      <c r="I34" s="433">
        <f t="shared" si="14"/>
        <v>1007819</v>
      </c>
      <c r="J34" s="459">
        <v>233384</v>
      </c>
      <c r="K34" s="459">
        <v>0</v>
      </c>
      <c r="L34" s="459">
        <v>0</v>
      </c>
      <c r="M34" s="459">
        <v>774435</v>
      </c>
      <c r="N34" s="459">
        <v>0</v>
      </c>
      <c r="O34" s="461">
        <v>0</v>
      </c>
      <c r="P34" s="461">
        <v>0</v>
      </c>
      <c r="Q34" s="461">
        <v>0</v>
      </c>
      <c r="R34" s="462">
        <v>1892137</v>
      </c>
      <c r="S34" s="446">
        <f t="shared" si="15"/>
        <v>2666572</v>
      </c>
      <c r="T34" s="444">
        <f t="shared" si="5"/>
        <v>0.2315733281472169</v>
      </c>
    </row>
    <row r="35" spans="1:20" s="422" customFormat="1" ht="24.75" customHeight="1">
      <c r="A35" s="432" t="s">
        <v>45</v>
      </c>
      <c r="B35" s="445" t="s">
        <v>436</v>
      </c>
      <c r="C35" s="433">
        <f t="shared" si="12"/>
        <v>634199</v>
      </c>
      <c r="D35" s="459">
        <v>198514</v>
      </c>
      <c r="E35" s="459">
        <v>435685</v>
      </c>
      <c r="F35" s="459">
        <v>92890</v>
      </c>
      <c r="G35" s="433">
        <v>0</v>
      </c>
      <c r="H35" s="433">
        <f t="shared" si="13"/>
        <v>541309</v>
      </c>
      <c r="I35" s="433">
        <f t="shared" si="14"/>
        <v>244297</v>
      </c>
      <c r="J35" s="459">
        <v>172464</v>
      </c>
      <c r="K35" s="459">
        <v>16386</v>
      </c>
      <c r="L35" s="459">
        <v>0</v>
      </c>
      <c r="M35" s="459">
        <v>55447</v>
      </c>
      <c r="N35" s="459">
        <v>0</v>
      </c>
      <c r="O35" s="461">
        <v>0</v>
      </c>
      <c r="P35" s="461">
        <v>0</v>
      </c>
      <c r="Q35" s="461">
        <v>0</v>
      </c>
      <c r="R35" s="462">
        <v>297012</v>
      </c>
      <c r="S35" s="446">
        <f t="shared" si="15"/>
        <v>352459</v>
      </c>
      <c r="T35" s="444">
        <f t="shared" si="5"/>
        <v>0.773034462150579</v>
      </c>
    </row>
    <row r="36" spans="1:20" s="422" customFormat="1" ht="24.75" customHeight="1">
      <c r="A36" s="432" t="s">
        <v>54</v>
      </c>
      <c r="B36" s="445" t="s">
        <v>442</v>
      </c>
      <c r="C36" s="433">
        <f t="shared" si="12"/>
        <v>1390919</v>
      </c>
      <c r="D36" s="459">
        <v>539907</v>
      </c>
      <c r="E36" s="459">
        <v>851012</v>
      </c>
      <c r="F36" s="459">
        <v>20300</v>
      </c>
      <c r="G36" s="433">
        <v>0</v>
      </c>
      <c r="H36" s="433">
        <f t="shared" si="13"/>
        <v>1370619</v>
      </c>
      <c r="I36" s="433">
        <f t="shared" si="14"/>
        <v>1241815</v>
      </c>
      <c r="J36" s="459">
        <v>386368</v>
      </c>
      <c r="K36" s="459">
        <v>19231</v>
      </c>
      <c r="L36" s="459">
        <v>0</v>
      </c>
      <c r="M36" s="459">
        <v>836216</v>
      </c>
      <c r="N36" s="459">
        <v>0</v>
      </c>
      <c r="O36" s="461">
        <v>0</v>
      </c>
      <c r="P36" s="461">
        <v>0</v>
      </c>
      <c r="Q36" s="461">
        <v>0</v>
      </c>
      <c r="R36" s="462">
        <v>128804</v>
      </c>
      <c r="S36" s="446">
        <f t="shared" si="15"/>
        <v>965020</v>
      </c>
      <c r="T36" s="444">
        <f t="shared" si="5"/>
        <v>0.3266178939697137</v>
      </c>
    </row>
    <row r="37" spans="1:20" s="422" customFormat="1" ht="24.75" customHeight="1">
      <c r="A37" s="432" t="s">
        <v>55</v>
      </c>
      <c r="B37" s="445" t="s">
        <v>466</v>
      </c>
      <c r="C37" s="433">
        <f t="shared" si="12"/>
        <v>833804</v>
      </c>
      <c r="D37" s="459">
        <v>441137</v>
      </c>
      <c r="E37" s="459">
        <v>392667</v>
      </c>
      <c r="F37" s="459">
        <v>0</v>
      </c>
      <c r="G37" s="433">
        <v>0</v>
      </c>
      <c r="H37" s="433">
        <f t="shared" si="13"/>
        <v>833804</v>
      </c>
      <c r="I37" s="433">
        <f t="shared" si="14"/>
        <v>640702</v>
      </c>
      <c r="J37" s="459">
        <v>77642</v>
      </c>
      <c r="K37" s="459">
        <v>135269</v>
      </c>
      <c r="L37" s="459">
        <v>0</v>
      </c>
      <c r="M37" s="459">
        <v>427791</v>
      </c>
      <c r="N37" s="459">
        <v>0</v>
      </c>
      <c r="O37" s="461">
        <v>0</v>
      </c>
      <c r="P37" s="461">
        <v>0</v>
      </c>
      <c r="Q37" s="461">
        <v>0</v>
      </c>
      <c r="R37" s="462">
        <v>193102</v>
      </c>
      <c r="S37" s="446">
        <f t="shared" si="15"/>
        <v>620893</v>
      </c>
      <c r="T37" s="444">
        <f t="shared" si="5"/>
        <v>0.3323089361356762</v>
      </c>
    </row>
    <row r="38" spans="1:20" s="422" customFormat="1" ht="24.75" customHeight="1">
      <c r="A38" s="432" t="s">
        <v>56</v>
      </c>
      <c r="B38" s="447" t="s">
        <v>443</v>
      </c>
      <c r="C38" s="433">
        <f t="shared" si="12"/>
        <v>2072378</v>
      </c>
      <c r="D38" s="460">
        <v>1882751</v>
      </c>
      <c r="E38" s="460">
        <v>189627</v>
      </c>
      <c r="F38" s="460">
        <v>400</v>
      </c>
      <c r="G38" s="433">
        <v>0</v>
      </c>
      <c r="H38" s="433">
        <f t="shared" si="13"/>
        <v>2071978</v>
      </c>
      <c r="I38" s="433">
        <f t="shared" si="14"/>
        <v>1845935</v>
      </c>
      <c r="J38" s="460">
        <v>276895</v>
      </c>
      <c r="K38" s="460">
        <v>800000</v>
      </c>
      <c r="L38" s="460">
        <v>0</v>
      </c>
      <c r="M38" s="460">
        <v>649040</v>
      </c>
      <c r="N38" s="460">
        <v>0</v>
      </c>
      <c r="O38" s="463">
        <v>0</v>
      </c>
      <c r="P38" s="463">
        <v>0</v>
      </c>
      <c r="Q38" s="463">
        <v>120000</v>
      </c>
      <c r="R38" s="473">
        <v>226043</v>
      </c>
      <c r="S38" s="446">
        <f t="shared" si="15"/>
        <v>995083</v>
      </c>
      <c r="T38" s="444">
        <f t="shared" si="5"/>
        <v>0.5833872807005663</v>
      </c>
    </row>
    <row r="39" spans="1:20" s="422" customFormat="1" ht="35.25" customHeight="1">
      <c r="A39" s="482">
        <v>3</v>
      </c>
      <c r="B39" s="479" t="s">
        <v>463</v>
      </c>
      <c r="C39" s="480">
        <f>D39+E39</f>
        <v>20001282</v>
      </c>
      <c r="D39" s="480">
        <f>SUM(D40:D46)</f>
        <v>17959069</v>
      </c>
      <c r="E39" s="480">
        <f>SUM(E40:E46)</f>
        <v>2042213</v>
      </c>
      <c r="F39" s="480">
        <f>SUM(F40:F46)</f>
        <v>277467</v>
      </c>
      <c r="G39" s="480">
        <f>SUM(G40:G46)</f>
        <v>0</v>
      </c>
      <c r="H39" s="480">
        <f>I39+R39</f>
        <v>19723815</v>
      </c>
      <c r="I39" s="480">
        <f>SUM(J39:Q39)</f>
        <v>14274409</v>
      </c>
      <c r="J39" s="480">
        <f aca="true" t="shared" si="16" ref="J39:S39">SUM(J40:J46)</f>
        <v>1034926</v>
      </c>
      <c r="K39" s="480">
        <f t="shared" si="16"/>
        <v>176336</v>
      </c>
      <c r="L39" s="480">
        <f t="shared" si="16"/>
        <v>11286</v>
      </c>
      <c r="M39" s="480">
        <f t="shared" si="16"/>
        <v>11439962</v>
      </c>
      <c r="N39" s="480">
        <f t="shared" si="16"/>
        <v>1410932</v>
      </c>
      <c r="O39" s="480">
        <f t="shared" si="16"/>
        <v>0</v>
      </c>
      <c r="P39" s="480">
        <f t="shared" si="16"/>
        <v>0</v>
      </c>
      <c r="Q39" s="480">
        <f t="shared" si="16"/>
        <v>200967</v>
      </c>
      <c r="R39" s="480">
        <f t="shared" si="16"/>
        <v>5449406</v>
      </c>
      <c r="S39" s="480">
        <f t="shared" si="16"/>
        <v>18501267</v>
      </c>
      <c r="T39" s="481">
        <f t="shared" si="5"/>
        <v>0.08564613778405818</v>
      </c>
    </row>
    <row r="40" spans="1:20" s="422" customFormat="1" ht="24.75" customHeight="1">
      <c r="A40" s="432" t="s">
        <v>43</v>
      </c>
      <c r="B40" s="448" t="s">
        <v>467</v>
      </c>
      <c r="C40" s="433">
        <f aca="true" t="shared" si="17" ref="C40:C60">D40+E40</f>
        <v>316984</v>
      </c>
      <c r="D40" s="449">
        <v>129276</v>
      </c>
      <c r="E40" s="449">
        <v>187708</v>
      </c>
      <c r="F40" s="449">
        <v>0</v>
      </c>
      <c r="G40" s="449">
        <v>0</v>
      </c>
      <c r="H40" s="433">
        <f aca="true" t="shared" si="18" ref="H40:H60">I40+R40</f>
        <v>316984</v>
      </c>
      <c r="I40" s="433">
        <f aca="true" t="shared" si="19" ref="I40:I60">SUM(J40:Q40)</f>
        <v>97744</v>
      </c>
      <c r="J40" s="449">
        <v>25294</v>
      </c>
      <c r="K40" s="449">
        <v>0</v>
      </c>
      <c r="L40" s="449">
        <v>0</v>
      </c>
      <c r="M40" s="449">
        <v>72450</v>
      </c>
      <c r="N40" s="449">
        <v>0</v>
      </c>
      <c r="O40" s="449">
        <v>0</v>
      </c>
      <c r="P40" s="449">
        <v>0</v>
      </c>
      <c r="Q40" s="449">
        <v>0</v>
      </c>
      <c r="R40" s="449">
        <v>219240</v>
      </c>
      <c r="S40" s="433">
        <f aca="true" t="shared" si="20" ref="S40:S46">C40-F40-G40-J40-K40-L40</f>
        <v>291690</v>
      </c>
      <c r="T40" s="444">
        <f t="shared" si="5"/>
        <v>0.25877803241119657</v>
      </c>
    </row>
    <row r="41" spans="1:20" s="422" customFormat="1" ht="24.75" customHeight="1">
      <c r="A41" s="432" t="s">
        <v>44</v>
      </c>
      <c r="B41" s="448" t="s">
        <v>445</v>
      </c>
      <c r="C41" s="433">
        <f t="shared" si="17"/>
        <v>1389588</v>
      </c>
      <c r="D41" s="449">
        <v>1112661</v>
      </c>
      <c r="E41" s="449">
        <v>276927</v>
      </c>
      <c r="F41" s="449">
        <v>0</v>
      </c>
      <c r="G41" s="449">
        <v>0</v>
      </c>
      <c r="H41" s="433">
        <f t="shared" si="18"/>
        <v>1389588</v>
      </c>
      <c r="I41" s="433">
        <f t="shared" si="19"/>
        <v>533832</v>
      </c>
      <c r="J41" s="449">
        <v>104504</v>
      </c>
      <c r="K41" s="449">
        <v>43700</v>
      </c>
      <c r="L41" s="449">
        <v>0</v>
      </c>
      <c r="M41" s="449">
        <v>235628</v>
      </c>
      <c r="N41" s="449">
        <v>0</v>
      </c>
      <c r="O41" s="449">
        <v>0</v>
      </c>
      <c r="P41" s="449">
        <v>0</v>
      </c>
      <c r="Q41" s="449">
        <v>150000</v>
      </c>
      <c r="R41" s="449">
        <v>855756</v>
      </c>
      <c r="S41" s="433">
        <f t="shared" si="20"/>
        <v>1241384</v>
      </c>
      <c r="T41" s="444">
        <f t="shared" si="5"/>
        <v>0.27762292256739945</v>
      </c>
    </row>
    <row r="42" spans="1:20" s="422" customFormat="1" ht="24.75" customHeight="1">
      <c r="A42" s="432" t="s">
        <v>45</v>
      </c>
      <c r="B42" s="448" t="s">
        <v>446</v>
      </c>
      <c r="C42" s="433">
        <f t="shared" si="17"/>
        <v>1427329</v>
      </c>
      <c r="D42" s="449">
        <v>971847</v>
      </c>
      <c r="E42" s="449">
        <v>455482</v>
      </c>
      <c r="F42" s="449">
        <v>263337</v>
      </c>
      <c r="G42" s="449">
        <v>0</v>
      </c>
      <c r="H42" s="433">
        <f t="shared" si="18"/>
        <v>1163992</v>
      </c>
      <c r="I42" s="433">
        <f t="shared" si="19"/>
        <v>433607</v>
      </c>
      <c r="J42" s="449">
        <v>140631</v>
      </c>
      <c r="K42" s="449">
        <v>19221</v>
      </c>
      <c r="L42" s="449">
        <v>7625</v>
      </c>
      <c r="M42" s="449">
        <v>265730</v>
      </c>
      <c r="N42" s="449">
        <v>0</v>
      </c>
      <c r="O42" s="449">
        <v>0</v>
      </c>
      <c r="P42" s="449">
        <v>0</v>
      </c>
      <c r="Q42" s="449">
        <v>400</v>
      </c>
      <c r="R42" s="449">
        <v>730385</v>
      </c>
      <c r="S42" s="433">
        <f t="shared" si="20"/>
        <v>996515</v>
      </c>
      <c r="T42" s="444">
        <f t="shared" si="5"/>
        <v>0.3862414582790407</v>
      </c>
    </row>
    <row r="43" spans="1:20" s="422" customFormat="1" ht="24.75" customHeight="1">
      <c r="A43" s="432" t="s">
        <v>54</v>
      </c>
      <c r="B43" s="448" t="s">
        <v>447</v>
      </c>
      <c r="C43" s="433">
        <f t="shared" si="17"/>
        <v>2488182</v>
      </c>
      <c r="D43" s="449">
        <v>2203071</v>
      </c>
      <c r="E43" s="449">
        <v>285111</v>
      </c>
      <c r="F43" s="449">
        <v>0</v>
      </c>
      <c r="G43" s="449">
        <v>0</v>
      </c>
      <c r="H43" s="433">
        <f t="shared" si="18"/>
        <v>2488182</v>
      </c>
      <c r="I43" s="433">
        <f t="shared" si="19"/>
        <v>1573784</v>
      </c>
      <c r="J43" s="449">
        <v>105401</v>
      </c>
      <c r="K43" s="449">
        <v>30699</v>
      </c>
      <c r="L43" s="449">
        <v>3661</v>
      </c>
      <c r="M43" s="449">
        <v>1434023</v>
      </c>
      <c r="N43" s="449">
        <v>0</v>
      </c>
      <c r="O43" s="449">
        <v>0</v>
      </c>
      <c r="P43" s="449">
        <v>0</v>
      </c>
      <c r="Q43" s="449">
        <v>0</v>
      </c>
      <c r="R43" s="449">
        <v>914398</v>
      </c>
      <c r="S43" s="433">
        <f t="shared" si="20"/>
        <v>2348421</v>
      </c>
      <c r="T43" s="444">
        <f t="shared" si="5"/>
        <v>0.0888057065010192</v>
      </c>
    </row>
    <row r="44" spans="1:20" s="422" customFormat="1" ht="24.75" customHeight="1">
      <c r="A44" s="432">
        <v>5</v>
      </c>
      <c r="B44" s="448" t="s">
        <v>448</v>
      </c>
      <c r="C44" s="433">
        <f t="shared" si="17"/>
        <v>10511527</v>
      </c>
      <c r="D44" s="449">
        <v>9906791</v>
      </c>
      <c r="E44" s="449">
        <v>604736</v>
      </c>
      <c r="F44" s="449">
        <v>11040</v>
      </c>
      <c r="G44" s="449"/>
      <c r="H44" s="433">
        <f t="shared" si="18"/>
        <v>10500487</v>
      </c>
      <c r="I44" s="433">
        <f t="shared" si="19"/>
        <v>8883901</v>
      </c>
      <c r="J44" s="449">
        <v>459152</v>
      </c>
      <c r="K44" s="449">
        <v>75291</v>
      </c>
      <c r="L44" s="449">
        <v>0</v>
      </c>
      <c r="M44" s="449">
        <v>7514891</v>
      </c>
      <c r="N44" s="449">
        <v>784000</v>
      </c>
      <c r="O44" s="449">
        <v>0</v>
      </c>
      <c r="P44" s="449">
        <v>0</v>
      </c>
      <c r="Q44" s="449">
        <v>50567</v>
      </c>
      <c r="R44" s="449">
        <v>1616586</v>
      </c>
      <c r="S44" s="433">
        <f t="shared" si="20"/>
        <v>9966044</v>
      </c>
      <c r="T44" s="444">
        <f t="shared" si="5"/>
        <v>0.06015859474345786</v>
      </c>
    </row>
    <row r="45" spans="1:20" s="422" customFormat="1" ht="24.75" customHeight="1">
      <c r="A45" s="432">
        <v>6</v>
      </c>
      <c r="B45" s="448" t="s">
        <v>468</v>
      </c>
      <c r="C45" s="433">
        <f t="shared" si="17"/>
        <v>3244226</v>
      </c>
      <c r="D45" s="449">
        <v>3017836</v>
      </c>
      <c r="E45" s="449">
        <v>226390</v>
      </c>
      <c r="F45" s="449">
        <v>0</v>
      </c>
      <c r="G45" s="449">
        <v>0</v>
      </c>
      <c r="H45" s="433">
        <f t="shared" si="18"/>
        <v>3244226</v>
      </c>
      <c r="I45" s="433">
        <f t="shared" si="19"/>
        <v>2523213</v>
      </c>
      <c r="J45" s="449">
        <v>175506</v>
      </c>
      <c r="K45" s="449">
        <v>2415</v>
      </c>
      <c r="L45" s="449">
        <v>0</v>
      </c>
      <c r="M45" s="449">
        <v>1718360</v>
      </c>
      <c r="N45" s="449">
        <v>626932</v>
      </c>
      <c r="O45" s="449">
        <v>0</v>
      </c>
      <c r="P45" s="449">
        <v>0</v>
      </c>
      <c r="Q45" s="449">
        <v>0</v>
      </c>
      <c r="R45" s="449">
        <v>721013</v>
      </c>
      <c r="S45" s="433">
        <f t="shared" si="20"/>
        <v>3066305</v>
      </c>
      <c r="T45" s="444">
        <f t="shared" si="5"/>
        <v>0.0705136665037791</v>
      </c>
    </row>
    <row r="46" spans="1:20" s="422" customFormat="1" ht="24.75" customHeight="1">
      <c r="A46" s="432">
        <v>7</v>
      </c>
      <c r="B46" s="448" t="s">
        <v>435</v>
      </c>
      <c r="C46" s="433">
        <f t="shared" si="17"/>
        <v>623446</v>
      </c>
      <c r="D46" s="449">
        <v>617587</v>
      </c>
      <c r="E46" s="449">
        <v>5859</v>
      </c>
      <c r="F46" s="449">
        <v>3090</v>
      </c>
      <c r="G46" s="449">
        <v>0</v>
      </c>
      <c r="H46" s="433">
        <f t="shared" si="18"/>
        <v>620356</v>
      </c>
      <c r="I46" s="433">
        <f t="shared" si="19"/>
        <v>228328</v>
      </c>
      <c r="J46" s="449">
        <v>24438</v>
      </c>
      <c r="K46" s="449">
        <v>5010</v>
      </c>
      <c r="L46" s="449">
        <v>0</v>
      </c>
      <c r="M46" s="449">
        <v>198880</v>
      </c>
      <c r="N46" s="449">
        <v>0</v>
      </c>
      <c r="O46" s="449">
        <v>0</v>
      </c>
      <c r="P46" s="449">
        <v>0</v>
      </c>
      <c r="Q46" s="449">
        <v>0</v>
      </c>
      <c r="R46" s="449">
        <v>392028</v>
      </c>
      <c r="S46" s="433">
        <f t="shared" si="20"/>
        <v>590908</v>
      </c>
      <c r="T46" s="444">
        <f t="shared" si="5"/>
        <v>0.12897235555866998</v>
      </c>
    </row>
    <row r="47" spans="1:20" s="422" customFormat="1" ht="24.75" customHeight="1">
      <c r="A47" s="482">
        <v>4</v>
      </c>
      <c r="B47" s="479" t="s">
        <v>450</v>
      </c>
      <c r="C47" s="480">
        <f aca="true" t="shared" si="21" ref="C47:S47">SUM(C48:C50)</f>
        <v>14059219</v>
      </c>
      <c r="D47" s="480">
        <f t="shared" si="21"/>
        <v>10312437</v>
      </c>
      <c r="E47" s="480">
        <f t="shared" si="21"/>
        <v>3746782</v>
      </c>
      <c r="F47" s="480">
        <f t="shared" si="21"/>
        <v>7000</v>
      </c>
      <c r="G47" s="480">
        <f t="shared" si="21"/>
        <v>0</v>
      </c>
      <c r="H47" s="480">
        <f t="shared" si="21"/>
        <v>14052219</v>
      </c>
      <c r="I47" s="480">
        <f t="shared" si="21"/>
        <v>12970637</v>
      </c>
      <c r="J47" s="480">
        <f>J48+J49+J50</f>
        <v>1682472</v>
      </c>
      <c r="K47" s="480">
        <f>K48+K49+K50</f>
        <v>38989</v>
      </c>
      <c r="L47" s="480">
        <f aca="true" t="shared" si="22" ref="L47:R47">L48+L49+L50</f>
        <v>0</v>
      </c>
      <c r="M47" s="480">
        <f t="shared" si="22"/>
        <v>11216176</v>
      </c>
      <c r="N47" s="480">
        <f t="shared" si="22"/>
        <v>33000</v>
      </c>
      <c r="O47" s="480">
        <f t="shared" si="22"/>
        <v>0</v>
      </c>
      <c r="P47" s="480">
        <f t="shared" si="22"/>
        <v>0</v>
      </c>
      <c r="Q47" s="480">
        <f t="shared" si="22"/>
        <v>0</v>
      </c>
      <c r="R47" s="480">
        <f t="shared" si="22"/>
        <v>1081582</v>
      </c>
      <c r="S47" s="483">
        <f t="shared" si="21"/>
        <v>12330758</v>
      </c>
      <c r="T47" s="481">
        <f>(K47+J47+L47)/I47</f>
        <v>0.13271985022786467</v>
      </c>
    </row>
    <row r="48" spans="1:20" s="422" customFormat="1" ht="24.75" customHeight="1">
      <c r="A48" s="432" t="s">
        <v>43</v>
      </c>
      <c r="B48" s="445" t="s">
        <v>458</v>
      </c>
      <c r="C48" s="433">
        <f t="shared" si="17"/>
        <v>1097119</v>
      </c>
      <c r="D48" s="464">
        <v>108934</v>
      </c>
      <c r="E48" s="464">
        <v>988185</v>
      </c>
      <c r="F48" s="464">
        <v>7000</v>
      </c>
      <c r="G48" s="450"/>
      <c r="H48" s="434">
        <f t="shared" si="18"/>
        <v>1090119</v>
      </c>
      <c r="I48" s="434">
        <f t="shared" si="19"/>
        <v>958481</v>
      </c>
      <c r="J48" s="464">
        <v>304131</v>
      </c>
      <c r="K48" s="464">
        <v>327</v>
      </c>
      <c r="L48" s="464"/>
      <c r="M48" s="464">
        <v>621023</v>
      </c>
      <c r="N48" s="464">
        <v>33000</v>
      </c>
      <c r="O48" s="464"/>
      <c r="P48" s="464"/>
      <c r="Q48" s="894"/>
      <c r="R48" s="901">
        <v>131638</v>
      </c>
      <c r="S48" s="434">
        <f>C48-F48-G48-J48-K48-L48</f>
        <v>785661</v>
      </c>
      <c r="T48" s="444">
        <f t="shared" si="5"/>
        <v>0.3176463591870887</v>
      </c>
    </row>
    <row r="49" spans="1:20" s="422" customFormat="1" ht="24.75" customHeight="1">
      <c r="A49" s="432" t="s">
        <v>44</v>
      </c>
      <c r="B49" s="445" t="s">
        <v>452</v>
      </c>
      <c r="C49" s="433">
        <f t="shared" si="17"/>
        <v>1551184</v>
      </c>
      <c r="D49" s="464">
        <v>722053</v>
      </c>
      <c r="E49" s="464">
        <v>829131</v>
      </c>
      <c r="F49" s="464"/>
      <c r="G49" s="450"/>
      <c r="H49" s="434">
        <f t="shared" si="18"/>
        <v>1551184</v>
      </c>
      <c r="I49" s="434">
        <f t="shared" si="19"/>
        <v>1020063</v>
      </c>
      <c r="J49" s="464">
        <v>679406</v>
      </c>
      <c r="K49" s="464">
        <v>38135</v>
      </c>
      <c r="L49" s="464"/>
      <c r="M49" s="464">
        <v>302522</v>
      </c>
      <c r="N49" s="464"/>
      <c r="O49" s="464"/>
      <c r="P49" s="464"/>
      <c r="Q49" s="894"/>
      <c r="R49" s="901">
        <v>531121</v>
      </c>
      <c r="S49" s="434">
        <f>C49-F49-G49-J49-K49-L49</f>
        <v>833643</v>
      </c>
      <c r="T49" s="444">
        <f t="shared" si="5"/>
        <v>0.7034281215964112</v>
      </c>
    </row>
    <row r="50" spans="1:20" s="422" customFormat="1" ht="24.75" customHeight="1">
      <c r="A50" s="432">
        <v>3</v>
      </c>
      <c r="B50" s="445" t="s">
        <v>456</v>
      </c>
      <c r="C50" s="433">
        <f t="shared" si="17"/>
        <v>11410916</v>
      </c>
      <c r="D50" s="464">
        <v>9481450</v>
      </c>
      <c r="E50" s="464">
        <v>1929466</v>
      </c>
      <c r="F50" s="464">
        <v>0</v>
      </c>
      <c r="G50" s="450"/>
      <c r="H50" s="434">
        <f t="shared" si="18"/>
        <v>11410916</v>
      </c>
      <c r="I50" s="434">
        <f t="shared" si="19"/>
        <v>10992093</v>
      </c>
      <c r="J50" s="464">
        <v>698935</v>
      </c>
      <c r="K50" s="464">
        <v>527</v>
      </c>
      <c r="L50" s="464"/>
      <c r="M50" s="464">
        <v>10292631</v>
      </c>
      <c r="N50" s="464"/>
      <c r="O50" s="464"/>
      <c r="P50" s="464"/>
      <c r="Q50" s="894"/>
      <c r="R50" s="901">
        <v>418823</v>
      </c>
      <c r="S50" s="434">
        <f>C50-F50-G50-J50-K50-L50</f>
        <v>10711454</v>
      </c>
      <c r="T50" s="444">
        <f t="shared" si="5"/>
        <v>0.06363319524316252</v>
      </c>
    </row>
    <row r="51" spans="1:20" s="422" customFormat="1" ht="24.75" customHeight="1">
      <c r="A51" s="482">
        <v>5</v>
      </c>
      <c r="B51" s="479" t="s">
        <v>453</v>
      </c>
      <c r="C51" s="480">
        <f t="shared" si="17"/>
        <v>6408514</v>
      </c>
      <c r="D51" s="480">
        <f>SUM(D52:D54)</f>
        <v>3502730</v>
      </c>
      <c r="E51" s="480">
        <f>SUM(E52:E54)</f>
        <v>2905784</v>
      </c>
      <c r="F51" s="480">
        <f>SUM(F52:F54)</f>
        <v>134322</v>
      </c>
      <c r="G51" s="480">
        <f>SUM(G52:G54)</f>
        <v>0</v>
      </c>
      <c r="H51" s="480">
        <f>I51+R51</f>
        <v>6274192</v>
      </c>
      <c r="I51" s="480">
        <f t="shared" si="19"/>
        <v>3437313</v>
      </c>
      <c r="J51" s="480">
        <f aca="true" t="shared" si="23" ref="J51:S51">SUM(J52:J54)</f>
        <v>1578736</v>
      </c>
      <c r="K51" s="480">
        <f t="shared" si="23"/>
        <v>37973</v>
      </c>
      <c r="L51" s="480">
        <f t="shared" si="23"/>
        <v>14002</v>
      </c>
      <c r="M51" s="480">
        <f t="shared" si="23"/>
        <v>1806602</v>
      </c>
      <c r="N51" s="480">
        <f t="shared" si="23"/>
        <v>0</v>
      </c>
      <c r="O51" s="480">
        <f t="shared" si="23"/>
        <v>0</v>
      </c>
      <c r="P51" s="480">
        <f t="shared" si="23"/>
        <v>0</v>
      </c>
      <c r="Q51" s="480">
        <f t="shared" si="23"/>
        <v>0</v>
      </c>
      <c r="R51" s="480">
        <f t="shared" si="23"/>
        <v>2836879</v>
      </c>
      <c r="S51" s="480">
        <f t="shared" si="23"/>
        <v>4643481</v>
      </c>
      <c r="T51" s="481">
        <f t="shared" si="5"/>
        <v>0.474414462692225</v>
      </c>
    </row>
    <row r="52" spans="1:20" s="422" customFormat="1" ht="24.75" customHeight="1">
      <c r="A52" s="432" t="s">
        <v>43</v>
      </c>
      <c r="B52" s="451" t="s">
        <v>454</v>
      </c>
      <c r="C52" s="433">
        <f>D52+E52</f>
        <v>618202</v>
      </c>
      <c r="D52" s="465">
        <v>323162</v>
      </c>
      <c r="E52" s="465">
        <v>295040</v>
      </c>
      <c r="F52" s="465">
        <v>75600</v>
      </c>
      <c r="G52" s="465"/>
      <c r="H52" s="433">
        <f t="shared" si="18"/>
        <v>542602</v>
      </c>
      <c r="I52" s="433">
        <f t="shared" si="19"/>
        <v>286666</v>
      </c>
      <c r="J52" s="465">
        <v>113605</v>
      </c>
      <c r="K52" s="465">
        <v>0</v>
      </c>
      <c r="L52" s="465">
        <v>0</v>
      </c>
      <c r="M52" s="465">
        <v>173061</v>
      </c>
      <c r="N52" s="465">
        <v>0</v>
      </c>
      <c r="O52" s="466"/>
      <c r="P52" s="466"/>
      <c r="Q52" s="466"/>
      <c r="R52" s="467">
        <v>255936</v>
      </c>
      <c r="S52" s="433">
        <f aca="true" t="shared" si="24" ref="S52:S57">C52-F52-G52-J52-K52-L52</f>
        <v>428997</v>
      </c>
      <c r="T52" s="444">
        <f t="shared" si="5"/>
        <v>0.3962974332498448</v>
      </c>
    </row>
    <row r="53" spans="1:20" s="422" customFormat="1" ht="24.75" customHeight="1">
      <c r="A53" s="432" t="s">
        <v>44</v>
      </c>
      <c r="B53" s="451" t="s">
        <v>455</v>
      </c>
      <c r="C53" s="433">
        <f>D53+E53</f>
        <v>1914995</v>
      </c>
      <c r="D53" s="465">
        <v>762166</v>
      </c>
      <c r="E53" s="465">
        <v>1152829</v>
      </c>
      <c r="F53" s="465">
        <v>31200</v>
      </c>
      <c r="G53" s="465"/>
      <c r="H53" s="433">
        <f t="shared" si="18"/>
        <v>1883795</v>
      </c>
      <c r="I53" s="433">
        <f t="shared" si="19"/>
        <v>1209992</v>
      </c>
      <c r="J53" s="465">
        <v>401565</v>
      </c>
      <c r="K53" s="465">
        <v>13350</v>
      </c>
      <c r="L53" s="465">
        <v>9090</v>
      </c>
      <c r="M53" s="465">
        <v>785987</v>
      </c>
      <c r="N53" s="465">
        <v>0</v>
      </c>
      <c r="O53" s="466"/>
      <c r="P53" s="466"/>
      <c r="Q53" s="466"/>
      <c r="R53" s="467">
        <v>673803</v>
      </c>
      <c r="S53" s="433">
        <f t="shared" si="24"/>
        <v>1459790</v>
      </c>
      <c r="T53" s="444">
        <f t="shared" si="5"/>
        <v>0.3504196721961798</v>
      </c>
    </row>
    <row r="54" spans="1:20" s="422" customFormat="1" ht="24.75" customHeight="1">
      <c r="A54" s="432" t="s">
        <v>45</v>
      </c>
      <c r="B54" s="451" t="s">
        <v>449</v>
      </c>
      <c r="C54" s="433">
        <f>D54+E54</f>
        <v>3875317</v>
      </c>
      <c r="D54" s="465">
        <v>2417402</v>
      </c>
      <c r="E54" s="465">
        <v>1457915</v>
      </c>
      <c r="F54" s="465">
        <v>27522</v>
      </c>
      <c r="G54" s="465"/>
      <c r="H54" s="433">
        <f t="shared" si="18"/>
        <v>3847795</v>
      </c>
      <c r="I54" s="433">
        <f t="shared" si="19"/>
        <v>1940655</v>
      </c>
      <c r="J54" s="465">
        <v>1063566</v>
      </c>
      <c r="K54" s="465">
        <v>24623</v>
      </c>
      <c r="L54" s="465">
        <v>4912</v>
      </c>
      <c r="M54" s="465">
        <v>847554</v>
      </c>
      <c r="N54" s="465"/>
      <c r="O54" s="466"/>
      <c r="P54" s="466"/>
      <c r="Q54" s="466"/>
      <c r="R54" s="467">
        <v>1907140</v>
      </c>
      <c r="S54" s="433">
        <f t="shared" si="24"/>
        <v>2754694</v>
      </c>
      <c r="T54" s="444">
        <f t="shared" si="5"/>
        <v>0.563263949542809</v>
      </c>
    </row>
    <row r="55" spans="1:20" s="422" customFormat="1" ht="28.5" customHeight="1">
      <c r="A55" s="482">
        <v>6</v>
      </c>
      <c r="B55" s="479" t="s">
        <v>457</v>
      </c>
      <c r="C55" s="480">
        <f t="shared" si="17"/>
        <v>1488974</v>
      </c>
      <c r="D55" s="480">
        <f>D56+D57</f>
        <v>954254</v>
      </c>
      <c r="E55" s="480">
        <f>SUM(E56:E57)</f>
        <v>534720</v>
      </c>
      <c r="F55" s="480">
        <f>SUM(F56:F57)</f>
        <v>218000</v>
      </c>
      <c r="G55" s="480">
        <f>SUM(G56:G57)</f>
        <v>0</v>
      </c>
      <c r="H55" s="480">
        <f t="shared" si="18"/>
        <v>1270974</v>
      </c>
      <c r="I55" s="480">
        <f t="shared" si="19"/>
        <v>545066</v>
      </c>
      <c r="J55" s="480">
        <f aca="true" t="shared" si="25" ref="J55:R55">SUM(J56:J57)</f>
        <v>260264</v>
      </c>
      <c r="K55" s="480">
        <f t="shared" si="25"/>
        <v>21434</v>
      </c>
      <c r="L55" s="480">
        <f t="shared" si="25"/>
        <v>0</v>
      </c>
      <c r="M55" s="480">
        <f t="shared" si="25"/>
        <v>263368</v>
      </c>
      <c r="N55" s="480">
        <f t="shared" si="25"/>
        <v>0</v>
      </c>
      <c r="O55" s="480">
        <f t="shared" si="25"/>
        <v>0</v>
      </c>
      <c r="P55" s="480">
        <f t="shared" si="25"/>
        <v>0</v>
      </c>
      <c r="Q55" s="480">
        <f t="shared" si="25"/>
        <v>0</v>
      </c>
      <c r="R55" s="480">
        <f t="shared" si="25"/>
        <v>725908</v>
      </c>
      <c r="S55" s="480">
        <f t="shared" si="24"/>
        <v>989276</v>
      </c>
      <c r="T55" s="481">
        <f t="shared" si="5"/>
        <v>0.516814477512815</v>
      </c>
    </row>
    <row r="56" spans="1:20" s="422" customFormat="1" ht="24.75" customHeight="1">
      <c r="A56" s="432" t="s">
        <v>43</v>
      </c>
      <c r="B56" s="452" t="s">
        <v>451</v>
      </c>
      <c r="C56" s="433">
        <f t="shared" si="17"/>
        <v>1082273</v>
      </c>
      <c r="D56" s="459">
        <v>619071</v>
      </c>
      <c r="E56" s="459">
        <v>463202</v>
      </c>
      <c r="F56" s="459">
        <v>188000</v>
      </c>
      <c r="G56" s="443">
        <v>0</v>
      </c>
      <c r="H56" s="446">
        <f t="shared" si="18"/>
        <v>894273</v>
      </c>
      <c r="I56" s="446">
        <f>SUM(J56:Q56)</f>
        <v>464131</v>
      </c>
      <c r="J56" s="459">
        <v>209253</v>
      </c>
      <c r="K56" s="459">
        <v>0</v>
      </c>
      <c r="L56" s="459">
        <v>0</v>
      </c>
      <c r="M56" s="459">
        <v>254878</v>
      </c>
      <c r="N56" s="459">
        <v>0</v>
      </c>
      <c r="O56" s="461">
        <v>0</v>
      </c>
      <c r="P56" s="461">
        <v>0</v>
      </c>
      <c r="Q56" s="461">
        <v>0</v>
      </c>
      <c r="R56" s="462">
        <v>430142</v>
      </c>
      <c r="S56" s="433">
        <f t="shared" si="24"/>
        <v>685020</v>
      </c>
      <c r="T56" s="444">
        <f t="shared" si="5"/>
        <v>0.4508490059918428</v>
      </c>
    </row>
    <row r="57" spans="1:20" s="422" customFormat="1" ht="24.75" customHeight="1">
      <c r="A57" s="432" t="s">
        <v>44</v>
      </c>
      <c r="B57" s="445" t="s">
        <v>459</v>
      </c>
      <c r="C57" s="433">
        <f t="shared" si="17"/>
        <v>406701</v>
      </c>
      <c r="D57" s="895">
        <v>335183</v>
      </c>
      <c r="E57" s="459">
        <v>71518</v>
      </c>
      <c r="F57" s="895">
        <v>30000</v>
      </c>
      <c r="G57" s="453">
        <v>0</v>
      </c>
      <c r="H57" s="446">
        <f t="shared" si="18"/>
        <v>376701</v>
      </c>
      <c r="I57" s="446">
        <f t="shared" si="19"/>
        <v>80935</v>
      </c>
      <c r="J57" s="895">
        <v>51011</v>
      </c>
      <c r="K57" s="895">
        <v>21434</v>
      </c>
      <c r="L57" s="895">
        <v>0</v>
      </c>
      <c r="M57" s="459">
        <v>8490</v>
      </c>
      <c r="N57" s="895">
        <v>0</v>
      </c>
      <c r="O57" s="896">
        <v>0</v>
      </c>
      <c r="P57" s="896">
        <v>0</v>
      </c>
      <c r="Q57" s="896">
        <v>0</v>
      </c>
      <c r="R57" s="462">
        <v>295766</v>
      </c>
      <c r="S57" s="433">
        <f t="shared" si="24"/>
        <v>304256</v>
      </c>
      <c r="T57" s="444">
        <f t="shared" si="5"/>
        <v>0.8951010069809106</v>
      </c>
    </row>
    <row r="58" spans="1:20" s="422" customFormat="1" ht="24.75" customHeight="1">
      <c r="A58" s="482">
        <v>7</v>
      </c>
      <c r="B58" s="479" t="s">
        <v>460</v>
      </c>
      <c r="C58" s="483">
        <f t="shared" si="17"/>
        <v>2125057</v>
      </c>
      <c r="D58" s="483">
        <f>SUM(D59:D60)</f>
        <v>437156</v>
      </c>
      <c r="E58" s="483">
        <f>SUM(E59:E60)</f>
        <v>1687901</v>
      </c>
      <c r="F58" s="897">
        <f>F59+F60</f>
        <v>6000</v>
      </c>
      <c r="G58" s="483">
        <f aca="true" t="shared" si="26" ref="G58:S58">SUM(G59:G60)</f>
        <v>0</v>
      </c>
      <c r="H58" s="483">
        <f t="shared" si="26"/>
        <v>2119057</v>
      </c>
      <c r="I58" s="483">
        <f t="shared" si="26"/>
        <v>333846</v>
      </c>
      <c r="J58" s="483">
        <f t="shared" si="26"/>
        <v>205867</v>
      </c>
      <c r="K58" s="483">
        <f t="shared" si="26"/>
        <v>21083</v>
      </c>
      <c r="L58" s="483">
        <f t="shared" si="26"/>
        <v>0</v>
      </c>
      <c r="M58" s="483">
        <f t="shared" si="26"/>
        <v>106896</v>
      </c>
      <c r="N58" s="483">
        <f t="shared" si="26"/>
        <v>0</v>
      </c>
      <c r="O58" s="483">
        <f t="shared" si="26"/>
        <v>0</v>
      </c>
      <c r="P58" s="483">
        <f t="shared" si="26"/>
        <v>0</v>
      </c>
      <c r="Q58" s="483">
        <f t="shared" si="26"/>
        <v>0</v>
      </c>
      <c r="R58" s="483">
        <f t="shared" si="26"/>
        <v>1785211</v>
      </c>
      <c r="S58" s="483">
        <f t="shared" si="26"/>
        <v>1892107</v>
      </c>
      <c r="T58" s="481">
        <f t="shared" si="5"/>
        <v>0.6798044607393828</v>
      </c>
    </row>
    <row r="59" spans="1:20" s="422" customFormat="1" ht="24.75" customHeight="1">
      <c r="A59" s="442">
        <v>1</v>
      </c>
      <c r="B59" s="454" t="s">
        <v>461</v>
      </c>
      <c r="C59" s="433">
        <f t="shared" si="17"/>
        <v>137839</v>
      </c>
      <c r="D59" s="898">
        <v>80800</v>
      </c>
      <c r="E59" s="455">
        <v>57039</v>
      </c>
      <c r="F59" s="899">
        <v>2800</v>
      </c>
      <c r="G59" s="455">
        <v>0</v>
      </c>
      <c r="H59" s="433">
        <f t="shared" si="18"/>
        <v>135039</v>
      </c>
      <c r="I59" s="433">
        <f t="shared" si="19"/>
        <v>54239</v>
      </c>
      <c r="J59" s="455">
        <v>9439</v>
      </c>
      <c r="K59" s="455">
        <v>0</v>
      </c>
      <c r="L59" s="900">
        <v>0</v>
      </c>
      <c r="M59" s="900">
        <v>44800</v>
      </c>
      <c r="N59" s="899">
        <v>0</v>
      </c>
      <c r="O59" s="455">
        <v>0</v>
      </c>
      <c r="P59" s="455">
        <v>0</v>
      </c>
      <c r="Q59" s="455">
        <v>0</v>
      </c>
      <c r="R59" s="455">
        <v>80800</v>
      </c>
      <c r="S59" s="433">
        <f>C59-F59-G59-J59-K59-L59</f>
        <v>125600</v>
      </c>
      <c r="T59" s="444">
        <f t="shared" si="5"/>
        <v>0.17402606980217186</v>
      </c>
    </row>
    <row r="60" spans="1:20" s="422" customFormat="1" ht="24.75" customHeight="1">
      <c r="A60" s="432">
        <v>2</v>
      </c>
      <c r="B60" s="454" t="s">
        <v>462</v>
      </c>
      <c r="C60" s="433">
        <f t="shared" si="17"/>
        <v>1987218</v>
      </c>
      <c r="D60" s="898">
        <v>356356</v>
      </c>
      <c r="E60" s="455">
        <v>1630862</v>
      </c>
      <c r="F60" s="899">
        <v>3200</v>
      </c>
      <c r="G60" s="455">
        <v>0</v>
      </c>
      <c r="H60" s="433">
        <f t="shared" si="18"/>
        <v>1984018</v>
      </c>
      <c r="I60" s="433">
        <f t="shared" si="19"/>
        <v>279607</v>
      </c>
      <c r="J60" s="455">
        <v>196428</v>
      </c>
      <c r="K60" s="455">
        <v>21083</v>
      </c>
      <c r="L60" s="900">
        <v>0</v>
      </c>
      <c r="M60" s="900">
        <v>62096</v>
      </c>
      <c r="N60" s="899">
        <v>0</v>
      </c>
      <c r="O60" s="455">
        <v>0</v>
      </c>
      <c r="P60" s="455">
        <v>0</v>
      </c>
      <c r="Q60" s="455">
        <v>0</v>
      </c>
      <c r="R60" s="455">
        <v>1704411</v>
      </c>
      <c r="S60" s="433">
        <f>C60-F60-G60-J60-K60-L60</f>
        <v>1766507</v>
      </c>
      <c r="T60" s="444">
        <f t="shared" si="5"/>
        <v>0.7779168618811403</v>
      </c>
    </row>
    <row r="61" spans="1:21" s="384" customFormat="1" ht="24.75" customHeight="1" thickBot="1">
      <c r="A61" s="800" t="s">
        <v>479</v>
      </c>
      <c r="B61" s="800"/>
      <c r="C61" s="800"/>
      <c r="D61" s="800"/>
      <c r="E61" s="800"/>
      <c r="F61" s="800"/>
      <c r="G61" s="800"/>
      <c r="H61" s="800"/>
      <c r="I61" s="800"/>
      <c r="J61" s="800"/>
      <c r="K61" s="800"/>
      <c r="L61" s="800"/>
      <c r="M61" s="800"/>
      <c r="N61" s="800"/>
      <c r="O61" s="800"/>
      <c r="P61" s="800"/>
      <c r="Q61" s="800"/>
      <c r="R61" s="800"/>
      <c r="S61" s="800"/>
      <c r="T61" s="800"/>
      <c r="U61" s="800"/>
    </row>
    <row r="62" spans="1:20" s="383" customFormat="1" ht="29.25" customHeight="1" thickTop="1">
      <c r="A62" s="804"/>
      <c r="B62" s="804"/>
      <c r="C62" s="804"/>
      <c r="D62" s="804"/>
      <c r="E62" s="804"/>
      <c r="F62" s="435"/>
      <c r="G62" s="436"/>
      <c r="H62" s="436"/>
      <c r="I62" s="436"/>
      <c r="J62" s="436"/>
      <c r="K62" s="436"/>
      <c r="L62" s="436"/>
      <c r="M62" s="436"/>
      <c r="N62" s="436"/>
      <c r="O62" s="825" t="str">
        <f>'Thong tin'!B8</f>
        <v>Tuyên Quang, ngày 05  tháng 6  năm 2017</v>
      </c>
      <c r="P62" s="825"/>
      <c r="Q62" s="825"/>
      <c r="R62" s="825"/>
      <c r="S62" s="825"/>
      <c r="T62" s="825"/>
    </row>
    <row r="63" spans="1:20" s="399" customFormat="1" ht="19.5" customHeight="1">
      <c r="A63" s="437"/>
      <c r="B63" s="819" t="s">
        <v>4</v>
      </c>
      <c r="C63" s="819"/>
      <c r="D63" s="819"/>
      <c r="E63" s="819"/>
      <c r="F63" s="438"/>
      <c r="G63" s="438"/>
      <c r="H63" s="438"/>
      <c r="I63" s="438"/>
      <c r="J63" s="438"/>
      <c r="K63" s="438"/>
      <c r="L63" s="438"/>
      <c r="M63" s="438"/>
      <c r="N63" s="438"/>
      <c r="O63" s="822" t="str">
        <f>'Thong tin'!B7</f>
        <v>CỤC TRƯỞNG</v>
      </c>
      <c r="P63" s="822"/>
      <c r="Q63" s="822"/>
      <c r="R63" s="822"/>
      <c r="S63" s="822"/>
      <c r="T63" s="822"/>
    </row>
    <row r="64" spans="1:20" ht="18.75">
      <c r="A64" s="405"/>
      <c r="B64" s="793"/>
      <c r="C64" s="793"/>
      <c r="D64" s="793"/>
      <c r="E64" s="406"/>
      <c r="F64" s="406"/>
      <c r="G64" s="406"/>
      <c r="H64" s="406"/>
      <c r="I64" s="406"/>
      <c r="J64" s="406"/>
      <c r="K64" s="406"/>
      <c r="L64" s="406"/>
      <c r="M64" s="406"/>
      <c r="N64" s="406"/>
      <c r="O64" s="792"/>
      <c r="P64" s="792"/>
      <c r="Q64" s="792"/>
      <c r="R64" s="792"/>
      <c r="S64" s="792"/>
      <c r="T64" s="792"/>
    </row>
    <row r="65" spans="1:20" ht="18.75">
      <c r="A65" s="405"/>
      <c r="B65" s="405"/>
      <c r="C65" s="405"/>
      <c r="D65" s="406"/>
      <c r="E65" s="406"/>
      <c r="F65" s="406"/>
      <c r="G65" s="406"/>
      <c r="H65" s="406"/>
      <c r="I65" s="406"/>
      <c r="J65" s="406"/>
      <c r="K65" s="406"/>
      <c r="L65" s="406"/>
      <c r="M65" s="406"/>
      <c r="N65" s="406"/>
      <c r="O65" s="406"/>
      <c r="P65" s="406"/>
      <c r="Q65" s="406"/>
      <c r="R65" s="406"/>
      <c r="S65" s="405"/>
      <c r="T65" s="405"/>
    </row>
    <row r="66" spans="1:20" ht="15.75">
      <c r="A66" s="404"/>
      <c r="B66" s="810"/>
      <c r="C66" s="810"/>
      <c r="D66" s="810"/>
      <c r="E66" s="413"/>
      <c r="F66" s="413"/>
      <c r="G66" s="413"/>
      <c r="H66" s="413"/>
      <c r="I66" s="413"/>
      <c r="J66" s="413"/>
      <c r="K66" s="413"/>
      <c r="L66" s="413"/>
      <c r="M66" s="413"/>
      <c r="N66" s="413"/>
      <c r="O66" s="413"/>
      <c r="P66" s="413"/>
      <c r="Q66" s="810"/>
      <c r="R66" s="810"/>
      <c r="S66" s="810"/>
      <c r="T66" s="404"/>
    </row>
    <row r="67" spans="1:20" ht="15.75" customHeight="1">
      <c r="A67" s="414"/>
      <c r="B67" s="410"/>
      <c r="C67" s="410"/>
      <c r="D67" s="415"/>
      <c r="E67" s="415"/>
      <c r="F67" s="415"/>
      <c r="G67" s="415"/>
      <c r="H67" s="415"/>
      <c r="I67" s="415"/>
      <c r="J67" s="415"/>
      <c r="K67" s="415"/>
      <c r="L67" s="415"/>
      <c r="M67" s="415"/>
      <c r="N67" s="415"/>
      <c r="O67" s="415"/>
      <c r="P67" s="415"/>
      <c r="Q67" s="415"/>
      <c r="R67" s="415"/>
      <c r="S67" s="410"/>
      <c r="T67" s="410"/>
    </row>
    <row r="68" spans="1:20" ht="15.75" customHeight="1">
      <c r="A68" s="404"/>
      <c r="B68" s="809"/>
      <c r="C68" s="809"/>
      <c r="D68" s="809"/>
      <c r="E68" s="809"/>
      <c r="F68" s="809"/>
      <c r="G68" s="809"/>
      <c r="H68" s="809"/>
      <c r="I68" s="809"/>
      <c r="J68" s="809"/>
      <c r="K68" s="809"/>
      <c r="L68" s="809"/>
      <c r="M68" s="809"/>
      <c r="N68" s="809"/>
      <c r="O68" s="809"/>
      <c r="P68" s="809"/>
      <c r="Q68" s="413"/>
      <c r="R68" s="413"/>
      <c r="S68" s="404"/>
      <c r="T68" s="404"/>
    </row>
    <row r="69" spans="1:20" ht="15.75">
      <c r="A69" s="416"/>
      <c r="B69" s="416"/>
      <c r="C69" s="416"/>
      <c r="D69" s="416"/>
      <c r="E69" s="416"/>
      <c r="F69" s="416"/>
      <c r="G69" s="416"/>
      <c r="H69" s="416"/>
      <c r="I69" s="416"/>
      <c r="J69" s="416"/>
      <c r="K69" s="416"/>
      <c r="L69" s="416"/>
      <c r="M69" s="416"/>
      <c r="N69" s="416"/>
      <c r="O69" s="416"/>
      <c r="P69" s="416"/>
      <c r="Q69" s="416"/>
      <c r="R69" s="404"/>
      <c r="S69" s="404"/>
      <c r="T69" s="404"/>
    </row>
    <row r="70" spans="1:20" ht="18.75">
      <c r="A70" s="404"/>
      <c r="B70" s="808" t="s">
        <v>473</v>
      </c>
      <c r="C70" s="808"/>
      <c r="D70" s="808"/>
      <c r="E70" s="808"/>
      <c r="F70" s="410"/>
      <c r="G70" s="410"/>
      <c r="H70" s="410"/>
      <c r="I70" s="410"/>
      <c r="J70" s="410"/>
      <c r="K70" s="410"/>
      <c r="L70" s="410"/>
      <c r="M70" s="410"/>
      <c r="N70" s="410"/>
      <c r="O70" s="808" t="str">
        <f>'Thong tin'!B6</f>
        <v>Nguyễn Tuyên </v>
      </c>
      <c r="P70" s="808"/>
      <c r="Q70" s="808"/>
      <c r="R70" s="808"/>
      <c r="S70" s="808"/>
      <c r="T70" s="808"/>
    </row>
    <row r="71" spans="2:20" ht="18.75">
      <c r="B71" s="806"/>
      <c r="C71" s="806"/>
      <c r="D71" s="806"/>
      <c r="E71" s="806"/>
      <c r="F71" s="384"/>
      <c r="G71" s="384"/>
      <c r="H71" s="384"/>
      <c r="I71" s="384"/>
      <c r="J71" s="384"/>
      <c r="K71" s="384"/>
      <c r="L71" s="384"/>
      <c r="M71" s="384"/>
      <c r="N71" s="384"/>
      <c r="O71" s="384"/>
      <c r="P71" s="806"/>
      <c r="Q71" s="806"/>
      <c r="R71" s="806"/>
      <c r="S71" s="806"/>
      <c r="T71" s="807"/>
    </row>
  </sheetData>
  <sheetProtection/>
  <mergeCells count="40">
    <mergeCell ref="A2:D2"/>
    <mergeCell ref="Q2:T2"/>
    <mergeCell ref="B63:E63"/>
    <mergeCell ref="A10:B10"/>
    <mergeCell ref="H7:H9"/>
    <mergeCell ref="O63:T63"/>
    <mergeCell ref="T6:T9"/>
    <mergeCell ref="O62:T62"/>
    <mergeCell ref="S6:S9"/>
    <mergeCell ref="C7:C9"/>
    <mergeCell ref="E1:P1"/>
    <mergeCell ref="E2:P2"/>
    <mergeCell ref="E3:P3"/>
    <mergeCell ref="F6:F9"/>
    <mergeCell ref="G6:G9"/>
    <mergeCell ref="H6:R6"/>
    <mergeCell ref="C6:E6"/>
    <mergeCell ref="I7:Q7"/>
    <mergeCell ref="I8:I9"/>
    <mergeCell ref="R7:R9"/>
    <mergeCell ref="A3:D3"/>
    <mergeCell ref="A62:E62"/>
    <mergeCell ref="Q4:T4"/>
    <mergeCell ref="B71:E71"/>
    <mergeCell ref="P71:T71"/>
    <mergeCell ref="B70:E70"/>
    <mergeCell ref="B68:P68"/>
    <mergeCell ref="O70:T70"/>
    <mergeCell ref="Q66:S66"/>
    <mergeCell ref="B66:D66"/>
    <mergeCell ref="O64:T64"/>
    <mergeCell ref="B64:D64"/>
    <mergeCell ref="A6:B9"/>
    <mergeCell ref="Q5:T5"/>
    <mergeCell ref="D7:E7"/>
    <mergeCell ref="D8:D9"/>
    <mergeCell ref="E8:E9"/>
    <mergeCell ref="J8:Q8"/>
    <mergeCell ref="A61:U61"/>
    <mergeCell ref="B23:C23"/>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V72"/>
  <sheetViews>
    <sheetView showZeros="0" zoomScaleSheetLayoutView="85" zoomScalePageLayoutView="0" workbookViewId="0" topLeftCell="A1">
      <selection activeCell="J14" sqref="J14"/>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8.75390625" style="23" customWidth="1"/>
    <col min="11"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16384" width="9.00390625" style="23" customWidth="1"/>
  </cols>
  <sheetData>
    <row r="1" spans="1:19" ht="20.25" customHeight="1">
      <c r="A1" s="387" t="s">
        <v>27</v>
      </c>
      <c r="B1" s="387"/>
      <c r="C1" s="387"/>
      <c r="E1" s="834" t="s">
        <v>62</v>
      </c>
      <c r="F1" s="834"/>
      <c r="G1" s="834"/>
      <c r="H1" s="834"/>
      <c r="I1" s="834"/>
      <c r="J1" s="834"/>
      <c r="K1" s="834"/>
      <c r="L1" s="834"/>
      <c r="M1" s="834"/>
      <c r="N1" s="834"/>
      <c r="O1" s="834"/>
      <c r="P1" s="378" t="s">
        <v>414</v>
      </c>
      <c r="Q1" s="378"/>
      <c r="R1" s="378"/>
      <c r="S1" s="378"/>
    </row>
    <row r="2" spans="1:19" ht="17.25" customHeight="1">
      <c r="A2" s="826" t="s">
        <v>226</v>
      </c>
      <c r="B2" s="826"/>
      <c r="C2" s="826"/>
      <c r="D2" s="826"/>
      <c r="E2" s="835" t="s">
        <v>34</v>
      </c>
      <c r="F2" s="835"/>
      <c r="G2" s="835"/>
      <c r="H2" s="835"/>
      <c r="I2" s="835"/>
      <c r="J2" s="835"/>
      <c r="K2" s="835"/>
      <c r="L2" s="835"/>
      <c r="M2" s="835"/>
      <c r="N2" s="835"/>
      <c r="O2" s="835"/>
      <c r="P2" s="827" t="str">
        <f>'Thong tin'!B4</f>
        <v>Cục THADS tỉnh Tuyên Quang</v>
      </c>
      <c r="Q2" s="827"/>
      <c r="R2" s="827"/>
      <c r="S2" s="827"/>
    </row>
    <row r="3" spans="1:19" ht="19.5" customHeight="1">
      <c r="A3" s="826" t="s">
        <v>227</v>
      </c>
      <c r="B3" s="826"/>
      <c r="C3" s="826"/>
      <c r="D3" s="826"/>
      <c r="E3" s="836" t="str">
        <f>'Thong tin'!B3</f>
        <v>08 tháng / năm 2017</v>
      </c>
      <c r="F3" s="836"/>
      <c r="G3" s="836"/>
      <c r="H3" s="836"/>
      <c r="I3" s="836"/>
      <c r="J3" s="836"/>
      <c r="K3" s="836"/>
      <c r="L3" s="836"/>
      <c r="M3" s="836"/>
      <c r="N3" s="836"/>
      <c r="O3" s="836"/>
      <c r="P3" s="378" t="s">
        <v>415</v>
      </c>
      <c r="Q3" s="387"/>
      <c r="R3" s="378"/>
      <c r="S3" s="378"/>
    </row>
    <row r="4" spans="1:19" ht="14.25" customHeight="1">
      <c r="A4" s="381" t="s">
        <v>105</v>
      </c>
      <c r="B4" s="387"/>
      <c r="C4" s="387"/>
      <c r="D4" s="387"/>
      <c r="E4" s="387"/>
      <c r="F4" s="387"/>
      <c r="G4" s="387"/>
      <c r="H4" s="387"/>
      <c r="I4" s="387"/>
      <c r="J4" s="387"/>
      <c r="K4" s="387"/>
      <c r="L4" s="387"/>
      <c r="M4" s="387"/>
      <c r="N4" s="390"/>
      <c r="O4" s="390"/>
      <c r="P4" s="841" t="s">
        <v>289</v>
      </c>
      <c r="Q4" s="841"/>
      <c r="R4" s="841"/>
      <c r="S4" s="841"/>
    </row>
    <row r="5" spans="2:19" ht="21.75" customHeight="1">
      <c r="B5" s="385"/>
      <c r="C5" s="385"/>
      <c r="Q5" s="391" t="s">
        <v>225</v>
      </c>
      <c r="R5" s="392"/>
      <c r="S5" s="392"/>
    </row>
    <row r="6" spans="1:19" ht="18.75" customHeight="1">
      <c r="A6" s="831" t="s">
        <v>53</v>
      </c>
      <c r="B6" s="831"/>
      <c r="C6" s="833" t="s">
        <v>106</v>
      </c>
      <c r="D6" s="833"/>
      <c r="E6" s="833"/>
      <c r="F6" s="837" t="s">
        <v>97</v>
      </c>
      <c r="G6" s="832" t="s">
        <v>107</v>
      </c>
      <c r="H6" s="840" t="s">
        <v>98</v>
      </c>
      <c r="I6" s="840"/>
      <c r="J6" s="840"/>
      <c r="K6" s="840"/>
      <c r="L6" s="840"/>
      <c r="M6" s="840"/>
      <c r="N6" s="840"/>
      <c r="O6" s="840"/>
      <c r="P6" s="840"/>
      <c r="Q6" s="840"/>
      <c r="R6" s="833" t="s">
        <v>231</v>
      </c>
      <c r="S6" s="833" t="s">
        <v>417</v>
      </c>
    </row>
    <row r="7" spans="1:19" s="378" customFormat="1" ht="18.75" customHeight="1">
      <c r="A7" s="831"/>
      <c r="B7" s="831"/>
      <c r="C7" s="833" t="s">
        <v>42</v>
      </c>
      <c r="D7" s="846" t="s">
        <v>7</v>
      </c>
      <c r="E7" s="846"/>
      <c r="F7" s="838"/>
      <c r="G7" s="832"/>
      <c r="H7" s="832" t="s">
        <v>98</v>
      </c>
      <c r="I7" s="833" t="s">
        <v>99</v>
      </c>
      <c r="J7" s="833"/>
      <c r="K7" s="833"/>
      <c r="L7" s="833"/>
      <c r="M7" s="833"/>
      <c r="N7" s="833"/>
      <c r="O7" s="833"/>
      <c r="P7" s="833"/>
      <c r="Q7" s="832" t="s">
        <v>103</v>
      </c>
      <c r="R7" s="833"/>
      <c r="S7" s="833"/>
    </row>
    <row r="8" spans="1:19" ht="18.75" customHeight="1">
      <c r="A8" s="831"/>
      <c r="B8" s="831"/>
      <c r="C8" s="833"/>
      <c r="D8" s="846" t="s">
        <v>109</v>
      </c>
      <c r="E8" s="846" t="s">
        <v>110</v>
      </c>
      <c r="F8" s="838"/>
      <c r="G8" s="832"/>
      <c r="H8" s="832"/>
      <c r="I8" s="832" t="s">
        <v>416</v>
      </c>
      <c r="J8" s="846" t="s">
        <v>7</v>
      </c>
      <c r="K8" s="846"/>
      <c r="L8" s="846"/>
      <c r="M8" s="846"/>
      <c r="N8" s="846"/>
      <c r="O8" s="846"/>
      <c r="P8" s="846"/>
      <c r="Q8" s="832"/>
      <c r="R8" s="833"/>
      <c r="S8" s="833"/>
    </row>
    <row r="9" spans="1:19" ht="134.25" customHeight="1">
      <c r="A9" s="831"/>
      <c r="B9" s="831"/>
      <c r="C9" s="833"/>
      <c r="D9" s="846"/>
      <c r="E9" s="846"/>
      <c r="F9" s="839"/>
      <c r="G9" s="832"/>
      <c r="H9" s="832"/>
      <c r="I9" s="832"/>
      <c r="J9" s="393" t="s">
        <v>111</v>
      </c>
      <c r="K9" s="393" t="s">
        <v>112</v>
      </c>
      <c r="L9" s="394" t="s">
        <v>100</v>
      </c>
      <c r="M9" s="394" t="s">
        <v>113</v>
      </c>
      <c r="N9" s="394" t="s">
        <v>101</v>
      </c>
      <c r="O9" s="394" t="s">
        <v>232</v>
      </c>
      <c r="P9" s="394" t="s">
        <v>102</v>
      </c>
      <c r="Q9" s="832"/>
      <c r="R9" s="833"/>
      <c r="S9" s="833"/>
    </row>
    <row r="10" spans="1:19" ht="22.5" customHeight="1">
      <c r="A10" s="847" t="s">
        <v>6</v>
      </c>
      <c r="B10" s="848"/>
      <c r="C10" s="395">
        <v>1</v>
      </c>
      <c r="D10" s="395">
        <v>2</v>
      </c>
      <c r="E10" s="395">
        <v>3</v>
      </c>
      <c r="F10" s="395">
        <v>4</v>
      </c>
      <c r="G10" s="395">
        <v>5</v>
      </c>
      <c r="H10" s="395">
        <v>6</v>
      </c>
      <c r="I10" s="395">
        <v>7</v>
      </c>
      <c r="J10" s="395">
        <v>8</v>
      </c>
      <c r="K10" s="395">
        <v>9</v>
      </c>
      <c r="L10" s="395">
        <v>10</v>
      </c>
      <c r="M10" s="395">
        <v>11</v>
      </c>
      <c r="N10" s="395">
        <v>12</v>
      </c>
      <c r="O10" s="395">
        <v>13</v>
      </c>
      <c r="P10" s="395">
        <v>14</v>
      </c>
      <c r="Q10" s="395">
        <v>15</v>
      </c>
      <c r="R10" s="395">
        <v>16</v>
      </c>
      <c r="S10" s="396">
        <v>17</v>
      </c>
    </row>
    <row r="11" spans="1:20" ht="25.5" customHeight="1">
      <c r="A11" s="842" t="s">
        <v>30</v>
      </c>
      <c r="B11" s="843"/>
      <c r="C11" s="850">
        <f aca="true" t="shared" si="0" ref="C11:R11">C12+C24+C32+C39+C47+C51+C55+C58</f>
        <v>4367</v>
      </c>
      <c r="D11" s="850">
        <f t="shared" si="0"/>
        <v>1425</v>
      </c>
      <c r="E11" s="850">
        <f t="shared" si="0"/>
        <v>2942</v>
      </c>
      <c r="F11" s="850">
        <f t="shared" si="0"/>
        <v>42</v>
      </c>
      <c r="G11" s="850">
        <f t="shared" si="0"/>
        <v>7</v>
      </c>
      <c r="H11" s="850">
        <f t="shared" si="0"/>
        <v>4325</v>
      </c>
      <c r="I11" s="850">
        <f t="shared" si="0"/>
        <v>3171</v>
      </c>
      <c r="J11" s="850">
        <f t="shared" si="0"/>
        <v>2526</v>
      </c>
      <c r="K11" s="850">
        <f t="shared" si="0"/>
        <v>47</v>
      </c>
      <c r="L11" s="850">
        <f t="shared" si="0"/>
        <v>546</v>
      </c>
      <c r="M11" s="850">
        <f t="shared" si="0"/>
        <v>35</v>
      </c>
      <c r="N11" s="850">
        <f t="shared" si="0"/>
        <v>0</v>
      </c>
      <c r="O11" s="850">
        <f t="shared" si="0"/>
        <v>0</v>
      </c>
      <c r="P11" s="850">
        <f t="shared" si="0"/>
        <v>17</v>
      </c>
      <c r="Q11" s="850">
        <f t="shared" si="0"/>
        <v>1154</v>
      </c>
      <c r="R11" s="850">
        <f t="shared" si="0"/>
        <v>1752</v>
      </c>
      <c r="S11" s="851">
        <f>SUM(J11:K11)/SUM(I11)*100%</f>
        <v>0.8114159571113213</v>
      </c>
      <c r="T11" s="419"/>
    </row>
    <row r="12" spans="1:19" ht="15">
      <c r="A12" s="397" t="s">
        <v>0</v>
      </c>
      <c r="B12" s="476" t="s">
        <v>76</v>
      </c>
      <c r="C12" s="852">
        <f>D12+E12</f>
        <v>271</v>
      </c>
      <c r="D12" s="852">
        <f aca="true" t="shared" si="1" ref="D12:Q12">SUM(D13:D22)</f>
        <v>72</v>
      </c>
      <c r="E12" s="852">
        <f t="shared" si="1"/>
        <v>199</v>
      </c>
      <c r="F12" s="852">
        <f t="shared" si="1"/>
        <v>0</v>
      </c>
      <c r="G12" s="852">
        <f t="shared" si="1"/>
        <v>7</v>
      </c>
      <c r="H12" s="852">
        <f t="shared" si="1"/>
        <v>271</v>
      </c>
      <c r="I12" s="852">
        <f>SUM(I13:I22)</f>
        <v>206</v>
      </c>
      <c r="J12" s="852">
        <f t="shared" si="1"/>
        <v>107</v>
      </c>
      <c r="K12" s="852">
        <f t="shared" si="1"/>
        <v>0</v>
      </c>
      <c r="L12" s="852">
        <f t="shared" si="1"/>
        <v>99</v>
      </c>
      <c r="M12" s="852">
        <f t="shared" si="1"/>
        <v>0</v>
      </c>
      <c r="N12" s="852">
        <f t="shared" si="1"/>
        <v>0</v>
      </c>
      <c r="O12" s="852">
        <f t="shared" si="1"/>
        <v>0</v>
      </c>
      <c r="P12" s="852">
        <f t="shared" si="1"/>
        <v>0</v>
      </c>
      <c r="Q12" s="852">
        <f t="shared" si="1"/>
        <v>65</v>
      </c>
      <c r="R12" s="852">
        <f>R13+R14+R15+R16+R17+R18+R19+R20+R21+R22</f>
        <v>164</v>
      </c>
      <c r="S12" s="853">
        <f aca="true" t="shared" si="2" ref="S12:S57">SUM(J12:K12)/SUM(I12)*100%</f>
        <v>0.5194174757281553</v>
      </c>
    </row>
    <row r="13" spans="1:19" ht="18.75" customHeight="1">
      <c r="A13" s="420" t="s">
        <v>43</v>
      </c>
      <c r="B13" s="854" t="s">
        <v>423</v>
      </c>
      <c r="C13" s="855">
        <f>D13+E13</f>
        <v>52</v>
      </c>
      <c r="D13" s="856">
        <v>17</v>
      </c>
      <c r="E13" s="857">
        <v>35</v>
      </c>
      <c r="F13" s="458"/>
      <c r="G13" s="458">
        <v>0</v>
      </c>
      <c r="H13" s="855">
        <f>I13+Q13</f>
        <v>52</v>
      </c>
      <c r="I13" s="855">
        <f>SUM(J13:P13)</f>
        <v>40</v>
      </c>
      <c r="J13" s="857">
        <v>32</v>
      </c>
      <c r="K13" s="857"/>
      <c r="L13" s="857">
        <v>8</v>
      </c>
      <c r="M13" s="858"/>
      <c r="N13" s="859"/>
      <c r="O13" s="859"/>
      <c r="P13" s="859"/>
      <c r="Q13" s="860">
        <v>12</v>
      </c>
      <c r="R13" s="855">
        <f>(C13-F13-J13-K13)+G13</f>
        <v>20</v>
      </c>
      <c r="S13" s="861">
        <f t="shared" si="2"/>
        <v>0.8</v>
      </c>
    </row>
    <row r="14" spans="1:19" ht="18.75" customHeight="1">
      <c r="A14" s="420" t="s">
        <v>44</v>
      </c>
      <c r="B14" s="854" t="s">
        <v>424</v>
      </c>
      <c r="C14" s="855">
        <f aca="true" t="shared" si="3" ref="C14:C22">D14+E14</f>
        <v>30</v>
      </c>
      <c r="D14" s="856">
        <v>10</v>
      </c>
      <c r="E14" s="857">
        <v>20</v>
      </c>
      <c r="F14" s="458"/>
      <c r="G14" s="458">
        <v>0</v>
      </c>
      <c r="H14" s="855">
        <f aca="true" t="shared" si="4" ref="H14:H22">I14+Q14</f>
        <v>30</v>
      </c>
      <c r="I14" s="855">
        <f aca="true" t="shared" si="5" ref="I14:I22">SUM(J14:P14)</f>
        <v>21</v>
      </c>
      <c r="J14" s="857">
        <v>15</v>
      </c>
      <c r="K14" s="857">
        <v>0</v>
      </c>
      <c r="L14" s="857">
        <v>6</v>
      </c>
      <c r="M14" s="858"/>
      <c r="N14" s="859"/>
      <c r="O14" s="859"/>
      <c r="P14" s="859"/>
      <c r="Q14" s="860">
        <v>9</v>
      </c>
      <c r="R14" s="855">
        <f aca="true" t="shared" si="6" ref="R14:R48">(C14-F14-J14-K14)+G14</f>
        <v>15</v>
      </c>
      <c r="S14" s="861">
        <f t="shared" si="2"/>
        <v>0.7142857142857143</v>
      </c>
    </row>
    <row r="15" spans="1:19" ht="18.75" customHeight="1">
      <c r="A15" s="420" t="s">
        <v>45</v>
      </c>
      <c r="B15" s="854" t="s">
        <v>482</v>
      </c>
      <c r="C15" s="855">
        <f t="shared" si="3"/>
        <v>113</v>
      </c>
      <c r="D15" s="856">
        <v>25</v>
      </c>
      <c r="E15" s="862">
        <f>10+78</f>
        <v>88</v>
      </c>
      <c r="F15" s="458"/>
      <c r="G15" s="458">
        <v>7</v>
      </c>
      <c r="H15" s="855">
        <f t="shared" si="4"/>
        <v>113</v>
      </c>
      <c r="I15" s="855">
        <f t="shared" si="5"/>
        <v>92</v>
      </c>
      <c r="J15" s="862">
        <v>13</v>
      </c>
      <c r="K15" s="862"/>
      <c r="L15" s="862">
        <v>79</v>
      </c>
      <c r="M15" s="458"/>
      <c r="N15" s="863"/>
      <c r="O15" s="863"/>
      <c r="P15" s="863"/>
      <c r="Q15" s="860">
        <v>21</v>
      </c>
      <c r="R15" s="855">
        <f>C15-F15-J15-K15</f>
        <v>100</v>
      </c>
      <c r="S15" s="861">
        <f t="shared" si="2"/>
        <v>0.14130434782608695</v>
      </c>
    </row>
    <row r="16" spans="1:19" ht="18.75" customHeight="1">
      <c r="A16" s="420" t="s">
        <v>54</v>
      </c>
      <c r="B16" s="864" t="s">
        <v>425</v>
      </c>
      <c r="C16" s="855">
        <f t="shared" si="3"/>
        <v>5</v>
      </c>
      <c r="D16" s="856">
        <v>0</v>
      </c>
      <c r="E16" s="857">
        <f>4+1</f>
        <v>5</v>
      </c>
      <c r="F16" s="458"/>
      <c r="G16" s="458">
        <v>0</v>
      </c>
      <c r="H16" s="855">
        <f t="shared" si="4"/>
        <v>5</v>
      </c>
      <c r="I16" s="855">
        <f t="shared" si="5"/>
        <v>5</v>
      </c>
      <c r="J16" s="857">
        <v>5</v>
      </c>
      <c r="K16" s="857"/>
      <c r="L16" s="857">
        <v>0</v>
      </c>
      <c r="M16" s="858"/>
      <c r="N16" s="859"/>
      <c r="O16" s="859"/>
      <c r="P16" s="859"/>
      <c r="Q16" s="860">
        <v>0</v>
      </c>
      <c r="R16" s="855">
        <f t="shared" si="6"/>
        <v>0</v>
      </c>
      <c r="S16" s="861">
        <f t="shared" si="2"/>
        <v>1</v>
      </c>
    </row>
    <row r="17" spans="1:19" ht="18.75" customHeight="1">
      <c r="A17" s="420" t="s">
        <v>55</v>
      </c>
      <c r="B17" s="864" t="s">
        <v>426</v>
      </c>
      <c r="C17" s="855">
        <f t="shared" si="3"/>
        <v>7</v>
      </c>
      <c r="D17" s="856">
        <v>2</v>
      </c>
      <c r="E17" s="857">
        <f>4+1</f>
        <v>5</v>
      </c>
      <c r="F17" s="458"/>
      <c r="G17" s="458"/>
      <c r="H17" s="855">
        <f t="shared" si="4"/>
        <v>7</v>
      </c>
      <c r="I17" s="855">
        <f t="shared" si="5"/>
        <v>5</v>
      </c>
      <c r="J17" s="857">
        <v>3</v>
      </c>
      <c r="K17" s="857"/>
      <c r="L17" s="857">
        <v>2</v>
      </c>
      <c r="M17" s="858"/>
      <c r="N17" s="859"/>
      <c r="O17" s="859"/>
      <c r="P17" s="859"/>
      <c r="Q17" s="860">
        <v>2</v>
      </c>
      <c r="R17" s="855">
        <f t="shared" si="6"/>
        <v>4</v>
      </c>
      <c r="S17" s="861">
        <f t="shared" si="2"/>
        <v>0.6</v>
      </c>
    </row>
    <row r="18" spans="1:19" ht="18.75" customHeight="1">
      <c r="A18" s="420" t="s">
        <v>56</v>
      </c>
      <c r="B18" s="865" t="s">
        <v>427</v>
      </c>
      <c r="C18" s="855">
        <f t="shared" si="3"/>
        <v>43</v>
      </c>
      <c r="D18" s="856">
        <v>16</v>
      </c>
      <c r="E18" s="857">
        <f>17+6+3+1</f>
        <v>27</v>
      </c>
      <c r="F18" s="458"/>
      <c r="G18" s="458">
        <v>0</v>
      </c>
      <c r="H18" s="855">
        <f t="shared" si="4"/>
        <v>43</v>
      </c>
      <c r="I18" s="855">
        <f t="shared" si="5"/>
        <v>27</v>
      </c>
      <c r="J18" s="857">
        <v>26</v>
      </c>
      <c r="K18" s="857">
        <v>0</v>
      </c>
      <c r="L18" s="857">
        <v>1</v>
      </c>
      <c r="M18" s="858"/>
      <c r="N18" s="859"/>
      <c r="O18" s="859"/>
      <c r="P18" s="859"/>
      <c r="Q18" s="860">
        <v>16</v>
      </c>
      <c r="R18" s="855">
        <f t="shared" si="6"/>
        <v>17</v>
      </c>
      <c r="S18" s="861">
        <f t="shared" si="2"/>
        <v>0.9629629629629629</v>
      </c>
    </row>
    <row r="19" spans="1:19" ht="18.75" customHeight="1">
      <c r="A19" s="420" t="s">
        <v>57</v>
      </c>
      <c r="B19" s="864" t="s">
        <v>428</v>
      </c>
      <c r="C19" s="855">
        <f t="shared" si="3"/>
        <v>6</v>
      </c>
      <c r="D19" s="856">
        <v>0</v>
      </c>
      <c r="E19" s="857">
        <v>6</v>
      </c>
      <c r="F19" s="458"/>
      <c r="G19" s="458">
        <v>0</v>
      </c>
      <c r="H19" s="855">
        <f t="shared" si="4"/>
        <v>6</v>
      </c>
      <c r="I19" s="855">
        <f t="shared" si="5"/>
        <v>6</v>
      </c>
      <c r="J19" s="857">
        <v>6</v>
      </c>
      <c r="K19" s="857"/>
      <c r="L19" s="857">
        <v>0</v>
      </c>
      <c r="M19" s="858"/>
      <c r="N19" s="859"/>
      <c r="O19" s="859"/>
      <c r="P19" s="859"/>
      <c r="Q19" s="860">
        <v>0</v>
      </c>
      <c r="R19" s="855">
        <f>(C19-F19-J19-K19)+G19</f>
        <v>0</v>
      </c>
      <c r="S19" s="861">
        <f t="shared" si="2"/>
        <v>1</v>
      </c>
    </row>
    <row r="20" spans="1:19" ht="18.75" customHeight="1">
      <c r="A20" s="420" t="s">
        <v>58</v>
      </c>
      <c r="B20" s="864" t="s">
        <v>483</v>
      </c>
      <c r="C20" s="855">
        <f t="shared" si="3"/>
        <v>4</v>
      </c>
      <c r="D20" s="856">
        <v>1</v>
      </c>
      <c r="E20" s="857">
        <v>3</v>
      </c>
      <c r="F20" s="458"/>
      <c r="G20" s="458"/>
      <c r="H20" s="855">
        <f t="shared" si="4"/>
        <v>4</v>
      </c>
      <c r="I20" s="855">
        <f t="shared" si="5"/>
        <v>1</v>
      </c>
      <c r="J20" s="857">
        <v>1</v>
      </c>
      <c r="K20" s="857">
        <v>0</v>
      </c>
      <c r="L20" s="857">
        <v>0</v>
      </c>
      <c r="M20" s="858">
        <v>0</v>
      </c>
      <c r="N20" s="859">
        <v>0</v>
      </c>
      <c r="O20" s="859">
        <v>0</v>
      </c>
      <c r="P20" s="859">
        <v>0</v>
      </c>
      <c r="Q20" s="860">
        <v>3</v>
      </c>
      <c r="R20" s="855">
        <f>(C20-F20-J20-K20)+G20</f>
        <v>3</v>
      </c>
      <c r="S20" s="861">
        <f t="shared" si="2"/>
        <v>1</v>
      </c>
    </row>
    <row r="21" spans="1:19" ht="18.75" customHeight="1">
      <c r="A21" s="420" t="s">
        <v>59</v>
      </c>
      <c r="B21" s="864" t="s">
        <v>429</v>
      </c>
      <c r="C21" s="855">
        <f t="shared" si="3"/>
        <v>5</v>
      </c>
      <c r="D21" s="856">
        <v>1</v>
      </c>
      <c r="E21" s="857">
        <f>3+1</f>
        <v>4</v>
      </c>
      <c r="F21" s="458"/>
      <c r="G21" s="458">
        <v>0</v>
      </c>
      <c r="H21" s="855">
        <f t="shared" si="4"/>
        <v>5</v>
      </c>
      <c r="I21" s="855">
        <f t="shared" si="5"/>
        <v>3</v>
      </c>
      <c r="J21" s="857">
        <v>2</v>
      </c>
      <c r="K21" s="857"/>
      <c r="L21" s="857">
        <v>1</v>
      </c>
      <c r="M21" s="858"/>
      <c r="N21" s="859"/>
      <c r="O21" s="859"/>
      <c r="P21" s="859"/>
      <c r="Q21" s="860">
        <v>2</v>
      </c>
      <c r="R21" s="855">
        <f>(C21-F21-J21-K21)+G21</f>
        <v>3</v>
      </c>
      <c r="S21" s="861">
        <f t="shared" si="2"/>
        <v>0.6666666666666666</v>
      </c>
    </row>
    <row r="22" spans="1:19" ht="18.75" customHeight="1">
      <c r="A22" s="420" t="s">
        <v>79</v>
      </c>
      <c r="B22" s="866" t="s">
        <v>430</v>
      </c>
      <c r="C22" s="855">
        <f t="shared" si="3"/>
        <v>6</v>
      </c>
      <c r="D22" s="856">
        <v>0</v>
      </c>
      <c r="E22" s="857">
        <f>4+2</f>
        <v>6</v>
      </c>
      <c r="F22" s="458"/>
      <c r="G22" s="458">
        <v>0</v>
      </c>
      <c r="H22" s="855">
        <f t="shared" si="4"/>
        <v>6</v>
      </c>
      <c r="I22" s="855">
        <f t="shared" si="5"/>
        <v>6</v>
      </c>
      <c r="J22" s="857">
        <v>4</v>
      </c>
      <c r="K22" s="857">
        <v>0</v>
      </c>
      <c r="L22" s="857">
        <v>2</v>
      </c>
      <c r="M22" s="858">
        <v>0</v>
      </c>
      <c r="N22" s="859">
        <v>0</v>
      </c>
      <c r="O22" s="859">
        <v>0</v>
      </c>
      <c r="P22" s="859">
        <v>0</v>
      </c>
      <c r="Q22" s="860">
        <v>0</v>
      </c>
      <c r="R22" s="855">
        <f>(C22-F22-J22-K22)+G22</f>
        <v>2</v>
      </c>
      <c r="S22" s="861">
        <f t="shared" si="2"/>
        <v>0.6666666666666666</v>
      </c>
    </row>
    <row r="23" spans="1:19" ht="18.75" customHeight="1">
      <c r="A23" s="397" t="s">
        <v>1</v>
      </c>
      <c r="B23" s="398" t="s">
        <v>17</v>
      </c>
      <c r="C23" s="456"/>
      <c r="D23" s="456"/>
      <c r="E23" s="456"/>
      <c r="F23" s="456"/>
      <c r="G23" s="456"/>
      <c r="H23" s="456"/>
      <c r="I23" s="456"/>
      <c r="J23" s="456"/>
      <c r="K23" s="456"/>
      <c r="L23" s="456"/>
      <c r="M23" s="456"/>
      <c r="N23" s="456"/>
      <c r="O23" s="456"/>
      <c r="P23" s="456"/>
      <c r="Q23" s="456"/>
      <c r="R23" s="855"/>
      <c r="S23" s="861"/>
    </row>
    <row r="24" spans="1:19" ht="27.75" customHeight="1">
      <c r="A24" s="397" t="s">
        <v>43</v>
      </c>
      <c r="B24" s="475" t="s">
        <v>431</v>
      </c>
      <c r="C24" s="852">
        <f>D24+E24</f>
        <v>1070</v>
      </c>
      <c r="D24" s="852">
        <f>SUM(D25:D31)</f>
        <v>347</v>
      </c>
      <c r="E24" s="852">
        <f>SUM(E25:E31)</f>
        <v>723</v>
      </c>
      <c r="F24" s="852">
        <f>SUM(F25:F31)</f>
        <v>23</v>
      </c>
      <c r="G24" s="852">
        <f>SUM(G25:G31)</f>
        <v>0</v>
      </c>
      <c r="H24" s="852">
        <f>I24+Q24</f>
        <v>1047</v>
      </c>
      <c r="I24" s="852">
        <f>SUM(J24:P24)</f>
        <v>777</v>
      </c>
      <c r="J24" s="852">
        <f aca="true" t="shared" si="7" ref="J24:R24">SUM(J25:J31)</f>
        <v>594</v>
      </c>
      <c r="K24" s="852">
        <f t="shared" si="7"/>
        <v>25</v>
      </c>
      <c r="L24" s="852">
        <f t="shared" si="7"/>
        <v>123</v>
      </c>
      <c r="M24" s="852">
        <f t="shared" si="7"/>
        <v>27</v>
      </c>
      <c r="N24" s="852">
        <f t="shared" si="7"/>
        <v>0</v>
      </c>
      <c r="O24" s="852">
        <f t="shared" si="7"/>
        <v>0</v>
      </c>
      <c r="P24" s="852">
        <f t="shared" si="7"/>
        <v>8</v>
      </c>
      <c r="Q24" s="852">
        <f t="shared" si="7"/>
        <v>270</v>
      </c>
      <c r="R24" s="852">
        <f t="shared" si="7"/>
        <v>428</v>
      </c>
      <c r="S24" s="853">
        <f t="shared" si="2"/>
        <v>0.7966537966537967</v>
      </c>
    </row>
    <row r="25" spans="1:19" ht="18.75" customHeight="1">
      <c r="A25" s="420" t="s">
        <v>43</v>
      </c>
      <c r="B25" s="867" t="s">
        <v>432</v>
      </c>
      <c r="C25" s="855">
        <f>D25+E25</f>
        <v>151</v>
      </c>
      <c r="D25" s="418">
        <v>18</v>
      </c>
      <c r="E25" s="418">
        <v>133</v>
      </c>
      <c r="F25" s="418">
        <v>12</v>
      </c>
      <c r="G25" s="418">
        <v>0</v>
      </c>
      <c r="H25" s="855">
        <f>I25+Q25</f>
        <v>139</v>
      </c>
      <c r="I25" s="855">
        <f aca="true" t="shared" si="8" ref="I25:I60">SUM(J25:P25)</f>
        <v>139</v>
      </c>
      <c r="J25" s="418">
        <v>136</v>
      </c>
      <c r="K25" s="418">
        <v>3</v>
      </c>
      <c r="L25" s="418">
        <v>0</v>
      </c>
      <c r="M25" s="418">
        <v>0</v>
      </c>
      <c r="N25" s="418">
        <v>0</v>
      </c>
      <c r="O25" s="418">
        <v>0</v>
      </c>
      <c r="P25" s="418">
        <v>0</v>
      </c>
      <c r="Q25" s="418">
        <v>0</v>
      </c>
      <c r="R25" s="855">
        <f t="shared" si="6"/>
        <v>0</v>
      </c>
      <c r="S25" s="861">
        <f t="shared" si="2"/>
        <v>1</v>
      </c>
    </row>
    <row r="26" spans="1:19" ht="18.75" customHeight="1">
      <c r="A26" s="420" t="s">
        <v>44</v>
      </c>
      <c r="B26" s="457" t="s">
        <v>433</v>
      </c>
      <c r="C26" s="855">
        <f aca="true" t="shared" si="9" ref="C26:C48">D26+E26</f>
        <v>106</v>
      </c>
      <c r="D26" s="418">
        <v>31</v>
      </c>
      <c r="E26" s="418">
        <v>75</v>
      </c>
      <c r="F26" s="418">
        <v>0</v>
      </c>
      <c r="G26" s="418">
        <v>0</v>
      </c>
      <c r="H26" s="855">
        <f aca="true" t="shared" si="10" ref="H26:H60">I26+Q26</f>
        <v>106</v>
      </c>
      <c r="I26" s="855">
        <f t="shared" si="8"/>
        <v>85</v>
      </c>
      <c r="J26" s="418">
        <v>61</v>
      </c>
      <c r="K26" s="418">
        <v>1</v>
      </c>
      <c r="L26" s="418">
        <v>17</v>
      </c>
      <c r="M26" s="418">
        <v>3</v>
      </c>
      <c r="N26" s="418">
        <v>0</v>
      </c>
      <c r="O26" s="418"/>
      <c r="P26" s="418">
        <v>3</v>
      </c>
      <c r="Q26" s="418">
        <v>21</v>
      </c>
      <c r="R26" s="855">
        <f t="shared" si="6"/>
        <v>44</v>
      </c>
      <c r="S26" s="861">
        <f t="shared" si="2"/>
        <v>0.7294117647058823</v>
      </c>
    </row>
    <row r="27" spans="1:19" ht="18.75" customHeight="1">
      <c r="A27" s="420" t="s">
        <v>45</v>
      </c>
      <c r="B27" s="867" t="s">
        <v>434</v>
      </c>
      <c r="C27" s="855">
        <f t="shared" si="9"/>
        <v>163</v>
      </c>
      <c r="D27" s="418">
        <v>55</v>
      </c>
      <c r="E27" s="418">
        <v>108</v>
      </c>
      <c r="F27" s="418">
        <v>0</v>
      </c>
      <c r="G27" s="418">
        <v>0</v>
      </c>
      <c r="H27" s="855">
        <f t="shared" si="10"/>
        <v>163</v>
      </c>
      <c r="I27" s="855">
        <f t="shared" si="8"/>
        <v>113</v>
      </c>
      <c r="J27" s="418">
        <v>93</v>
      </c>
      <c r="K27" s="418">
        <v>6</v>
      </c>
      <c r="L27" s="418">
        <v>12</v>
      </c>
      <c r="M27" s="418">
        <v>2</v>
      </c>
      <c r="N27" s="418"/>
      <c r="O27" s="418"/>
      <c r="P27" s="418">
        <v>0</v>
      </c>
      <c r="Q27" s="418">
        <v>50</v>
      </c>
      <c r="R27" s="855">
        <f>(C27-F27-J27-K27)+G27</f>
        <v>64</v>
      </c>
      <c r="S27" s="861">
        <f t="shared" si="2"/>
        <v>0.8761061946902655</v>
      </c>
    </row>
    <row r="28" spans="1:19" ht="18.75" customHeight="1">
      <c r="A28" s="420" t="s">
        <v>54</v>
      </c>
      <c r="B28" s="457" t="s">
        <v>477</v>
      </c>
      <c r="C28" s="855">
        <f t="shared" si="9"/>
        <v>129</v>
      </c>
      <c r="D28" s="418">
        <v>81</v>
      </c>
      <c r="E28" s="418">
        <v>48</v>
      </c>
      <c r="F28" s="418">
        <v>2</v>
      </c>
      <c r="G28" s="418">
        <v>0</v>
      </c>
      <c r="H28" s="855">
        <f t="shared" si="10"/>
        <v>127</v>
      </c>
      <c r="I28" s="855">
        <f t="shared" si="8"/>
        <v>72</v>
      </c>
      <c r="J28" s="418">
        <v>25</v>
      </c>
      <c r="K28" s="418">
        <v>3</v>
      </c>
      <c r="L28" s="418">
        <v>31</v>
      </c>
      <c r="M28" s="418">
        <v>10</v>
      </c>
      <c r="N28" s="418"/>
      <c r="O28" s="418"/>
      <c r="P28" s="418">
        <v>3</v>
      </c>
      <c r="Q28" s="418">
        <v>55</v>
      </c>
      <c r="R28" s="855">
        <f t="shared" si="6"/>
        <v>99</v>
      </c>
      <c r="S28" s="861">
        <f t="shared" si="2"/>
        <v>0.3888888888888889</v>
      </c>
    </row>
    <row r="29" spans="1:19" ht="18.75" customHeight="1">
      <c r="A29" s="420" t="s">
        <v>55</v>
      </c>
      <c r="B29" s="457" t="s">
        <v>476</v>
      </c>
      <c r="C29" s="855">
        <f t="shared" si="9"/>
        <v>152</v>
      </c>
      <c r="D29" s="418">
        <v>79</v>
      </c>
      <c r="E29" s="418">
        <v>73</v>
      </c>
      <c r="F29" s="418">
        <v>2</v>
      </c>
      <c r="G29" s="418">
        <v>0</v>
      </c>
      <c r="H29" s="855">
        <f t="shared" si="10"/>
        <v>150</v>
      </c>
      <c r="I29" s="855">
        <f t="shared" si="8"/>
        <v>86</v>
      </c>
      <c r="J29" s="418">
        <v>48</v>
      </c>
      <c r="K29" s="418">
        <v>3</v>
      </c>
      <c r="L29" s="418">
        <v>21</v>
      </c>
      <c r="M29" s="418">
        <v>12</v>
      </c>
      <c r="N29" s="418"/>
      <c r="O29" s="418"/>
      <c r="P29" s="418">
        <v>2</v>
      </c>
      <c r="Q29" s="418">
        <v>64</v>
      </c>
      <c r="R29" s="855">
        <f t="shared" si="6"/>
        <v>99</v>
      </c>
      <c r="S29" s="861">
        <f t="shared" si="2"/>
        <v>0.5930232558139535</v>
      </c>
    </row>
    <row r="30" spans="1:19" ht="18.75" customHeight="1">
      <c r="A30" s="420" t="s">
        <v>56</v>
      </c>
      <c r="B30" s="867" t="s">
        <v>474</v>
      </c>
      <c r="C30" s="855">
        <f t="shared" si="9"/>
        <v>146</v>
      </c>
      <c r="D30" s="418">
        <v>36</v>
      </c>
      <c r="E30" s="418">
        <v>110</v>
      </c>
      <c r="F30" s="418">
        <v>1</v>
      </c>
      <c r="G30" s="418">
        <v>0</v>
      </c>
      <c r="H30" s="855">
        <f t="shared" si="10"/>
        <v>145</v>
      </c>
      <c r="I30" s="855">
        <f t="shared" si="8"/>
        <v>112</v>
      </c>
      <c r="J30" s="418">
        <v>88</v>
      </c>
      <c r="K30" s="418">
        <v>6</v>
      </c>
      <c r="L30" s="418">
        <v>18</v>
      </c>
      <c r="M30" s="418">
        <v>0</v>
      </c>
      <c r="N30" s="418">
        <v>0</v>
      </c>
      <c r="O30" s="418">
        <v>0</v>
      </c>
      <c r="P30" s="418"/>
      <c r="Q30" s="418">
        <v>33</v>
      </c>
      <c r="R30" s="855">
        <f t="shared" si="6"/>
        <v>51</v>
      </c>
      <c r="S30" s="861">
        <f t="shared" si="2"/>
        <v>0.8392857142857143</v>
      </c>
    </row>
    <row r="31" spans="1:19" ht="18.75" customHeight="1">
      <c r="A31" s="420" t="s">
        <v>57</v>
      </c>
      <c r="B31" s="867" t="s">
        <v>437</v>
      </c>
      <c r="C31" s="855">
        <f t="shared" si="9"/>
        <v>223</v>
      </c>
      <c r="D31" s="418">
        <v>47</v>
      </c>
      <c r="E31" s="418">
        <v>176</v>
      </c>
      <c r="F31" s="418">
        <v>6</v>
      </c>
      <c r="G31" s="418">
        <v>0</v>
      </c>
      <c r="H31" s="855">
        <f t="shared" si="10"/>
        <v>217</v>
      </c>
      <c r="I31" s="855">
        <f t="shared" si="8"/>
        <v>170</v>
      </c>
      <c r="J31" s="418">
        <v>143</v>
      </c>
      <c r="K31" s="418">
        <v>3</v>
      </c>
      <c r="L31" s="418">
        <v>24</v>
      </c>
      <c r="M31" s="418">
        <v>0</v>
      </c>
      <c r="N31" s="418">
        <v>0</v>
      </c>
      <c r="O31" s="418">
        <v>0</v>
      </c>
      <c r="P31" s="418"/>
      <c r="Q31" s="418">
        <v>47</v>
      </c>
      <c r="R31" s="855">
        <f>(C31-F31-J31-K31)+G31</f>
        <v>71</v>
      </c>
      <c r="S31" s="861">
        <f t="shared" si="2"/>
        <v>0.8588235294117647</v>
      </c>
    </row>
    <row r="32" spans="1:19" ht="18.75" customHeight="1">
      <c r="A32" s="397" t="s">
        <v>44</v>
      </c>
      <c r="B32" s="868" t="s">
        <v>438</v>
      </c>
      <c r="C32" s="869">
        <f>D32+E32</f>
        <v>744</v>
      </c>
      <c r="D32" s="869">
        <f>SUM(D33:D38)</f>
        <v>215</v>
      </c>
      <c r="E32" s="869">
        <f>SUM(E33:E38)</f>
        <v>529</v>
      </c>
      <c r="F32" s="869">
        <f>SUM(F33:F38)</f>
        <v>8</v>
      </c>
      <c r="G32" s="869">
        <f>SUM(G33:G38)</f>
        <v>0</v>
      </c>
      <c r="H32" s="869">
        <f>I32+Q32</f>
        <v>736</v>
      </c>
      <c r="I32" s="869">
        <f>SUM(J32:P32)</f>
        <v>551</v>
      </c>
      <c r="J32" s="869">
        <f>SUM(J33:J38)</f>
        <v>472</v>
      </c>
      <c r="K32" s="869">
        <f aca="true" t="shared" si="11" ref="K32:R32">SUM(K33:K38)</f>
        <v>7</v>
      </c>
      <c r="L32" s="869">
        <f t="shared" si="11"/>
        <v>71</v>
      </c>
      <c r="M32" s="869">
        <f>SUM(M33:M38)</f>
        <v>0</v>
      </c>
      <c r="N32" s="869">
        <f t="shared" si="11"/>
        <v>0</v>
      </c>
      <c r="O32" s="869">
        <f t="shared" si="11"/>
        <v>0</v>
      </c>
      <c r="P32" s="869">
        <f t="shared" si="11"/>
        <v>1</v>
      </c>
      <c r="Q32" s="869">
        <f t="shared" si="11"/>
        <v>185</v>
      </c>
      <c r="R32" s="869">
        <f t="shared" si="11"/>
        <v>257</v>
      </c>
      <c r="S32" s="853">
        <f t="shared" si="2"/>
        <v>0.8693284936479129</v>
      </c>
    </row>
    <row r="33" spans="1:19" ht="18.75" customHeight="1">
      <c r="A33" s="420" t="s">
        <v>43</v>
      </c>
      <c r="B33" s="457" t="s">
        <v>439</v>
      </c>
      <c r="C33" s="855">
        <f t="shared" si="9"/>
        <v>152</v>
      </c>
      <c r="D33" s="858">
        <v>21</v>
      </c>
      <c r="E33" s="858">
        <v>131</v>
      </c>
      <c r="F33" s="858">
        <v>1</v>
      </c>
      <c r="G33" s="418">
        <v>0</v>
      </c>
      <c r="H33" s="855">
        <f t="shared" si="10"/>
        <v>151</v>
      </c>
      <c r="I33" s="855">
        <f t="shared" si="8"/>
        <v>132</v>
      </c>
      <c r="J33" s="858">
        <v>125</v>
      </c>
      <c r="K33" s="858">
        <v>1</v>
      </c>
      <c r="L33" s="858">
        <v>6</v>
      </c>
      <c r="M33" s="858">
        <v>0</v>
      </c>
      <c r="N33" s="859">
        <v>0</v>
      </c>
      <c r="O33" s="859">
        <v>0</v>
      </c>
      <c r="P33" s="859">
        <v>0</v>
      </c>
      <c r="Q33" s="860">
        <v>19</v>
      </c>
      <c r="R33" s="855">
        <f t="shared" si="6"/>
        <v>25</v>
      </c>
      <c r="S33" s="861">
        <f t="shared" si="2"/>
        <v>0.9545454545454546</v>
      </c>
    </row>
    <row r="34" spans="1:19" ht="18.75" customHeight="1">
      <c r="A34" s="420" t="s">
        <v>44</v>
      </c>
      <c r="B34" s="457" t="s">
        <v>440</v>
      </c>
      <c r="C34" s="855">
        <f t="shared" si="9"/>
        <v>111</v>
      </c>
      <c r="D34" s="858">
        <v>60</v>
      </c>
      <c r="E34" s="858">
        <v>51</v>
      </c>
      <c r="F34" s="858">
        <v>0</v>
      </c>
      <c r="G34" s="418">
        <v>0</v>
      </c>
      <c r="H34" s="855">
        <f t="shared" si="10"/>
        <v>111</v>
      </c>
      <c r="I34" s="855">
        <f t="shared" si="8"/>
        <v>61</v>
      </c>
      <c r="J34" s="858">
        <v>45</v>
      </c>
      <c r="K34" s="858">
        <v>0</v>
      </c>
      <c r="L34" s="858">
        <v>16</v>
      </c>
      <c r="M34" s="858">
        <v>0</v>
      </c>
      <c r="N34" s="859">
        <v>0</v>
      </c>
      <c r="O34" s="859">
        <v>0</v>
      </c>
      <c r="P34" s="859">
        <v>0</v>
      </c>
      <c r="Q34" s="860">
        <v>50</v>
      </c>
      <c r="R34" s="855">
        <f t="shared" si="6"/>
        <v>66</v>
      </c>
      <c r="S34" s="861">
        <f t="shared" si="2"/>
        <v>0.7377049180327869</v>
      </c>
    </row>
    <row r="35" spans="1:19" ht="18.75" customHeight="1">
      <c r="A35" s="420" t="s">
        <v>45</v>
      </c>
      <c r="B35" s="457" t="s">
        <v>441</v>
      </c>
      <c r="C35" s="855">
        <f t="shared" si="9"/>
        <v>107</v>
      </c>
      <c r="D35" s="858">
        <v>24</v>
      </c>
      <c r="E35" s="858">
        <v>83</v>
      </c>
      <c r="F35" s="858">
        <v>4</v>
      </c>
      <c r="G35" s="418">
        <v>0</v>
      </c>
      <c r="H35" s="855">
        <f t="shared" si="10"/>
        <v>103</v>
      </c>
      <c r="I35" s="855">
        <f t="shared" si="8"/>
        <v>78</v>
      </c>
      <c r="J35" s="858">
        <v>67</v>
      </c>
      <c r="K35" s="858">
        <v>2</v>
      </c>
      <c r="L35" s="858">
        <v>9</v>
      </c>
      <c r="M35" s="858">
        <v>0</v>
      </c>
      <c r="N35" s="859">
        <v>0</v>
      </c>
      <c r="O35" s="859">
        <v>0</v>
      </c>
      <c r="P35" s="859">
        <v>0</v>
      </c>
      <c r="Q35" s="860">
        <v>25</v>
      </c>
      <c r="R35" s="855">
        <f t="shared" si="6"/>
        <v>34</v>
      </c>
      <c r="S35" s="861">
        <f t="shared" si="2"/>
        <v>0.8846153846153846</v>
      </c>
    </row>
    <row r="36" spans="1:19" ht="18.75" customHeight="1">
      <c r="A36" s="420" t="s">
        <v>54</v>
      </c>
      <c r="B36" s="457" t="s">
        <v>442</v>
      </c>
      <c r="C36" s="855">
        <f t="shared" si="9"/>
        <v>130</v>
      </c>
      <c r="D36" s="858">
        <v>31</v>
      </c>
      <c r="E36" s="858">
        <v>99</v>
      </c>
      <c r="F36" s="858">
        <v>2</v>
      </c>
      <c r="G36" s="418">
        <v>0</v>
      </c>
      <c r="H36" s="855">
        <f t="shared" si="10"/>
        <v>128</v>
      </c>
      <c r="I36" s="855">
        <f t="shared" si="8"/>
        <v>102</v>
      </c>
      <c r="J36" s="858">
        <v>89</v>
      </c>
      <c r="K36" s="858">
        <v>0</v>
      </c>
      <c r="L36" s="858">
        <v>13</v>
      </c>
      <c r="M36" s="858">
        <v>0</v>
      </c>
      <c r="N36" s="859">
        <v>0</v>
      </c>
      <c r="O36" s="859">
        <v>0</v>
      </c>
      <c r="P36" s="859">
        <v>0</v>
      </c>
      <c r="Q36" s="860">
        <v>26</v>
      </c>
      <c r="R36" s="855">
        <f t="shared" si="6"/>
        <v>39</v>
      </c>
      <c r="S36" s="861">
        <f t="shared" si="2"/>
        <v>0.8725490196078431</v>
      </c>
    </row>
    <row r="37" spans="1:19" ht="18.75" customHeight="1">
      <c r="A37" s="420" t="s">
        <v>55</v>
      </c>
      <c r="B37" s="457" t="s">
        <v>466</v>
      </c>
      <c r="C37" s="855">
        <f t="shared" si="9"/>
        <v>112</v>
      </c>
      <c r="D37" s="858">
        <v>33</v>
      </c>
      <c r="E37" s="858">
        <v>79</v>
      </c>
      <c r="F37" s="858">
        <v>0</v>
      </c>
      <c r="G37" s="418">
        <v>0</v>
      </c>
      <c r="H37" s="855">
        <f t="shared" si="10"/>
        <v>112</v>
      </c>
      <c r="I37" s="855">
        <f t="shared" si="8"/>
        <v>83</v>
      </c>
      <c r="J37" s="858">
        <v>69</v>
      </c>
      <c r="K37" s="858">
        <v>3</v>
      </c>
      <c r="L37" s="858">
        <v>11</v>
      </c>
      <c r="M37" s="858">
        <v>0</v>
      </c>
      <c r="N37" s="859">
        <v>0</v>
      </c>
      <c r="O37" s="859">
        <v>0</v>
      </c>
      <c r="P37" s="859">
        <v>0</v>
      </c>
      <c r="Q37" s="860">
        <v>29</v>
      </c>
      <c r="R37" s="855">
        <f t="shared" si="6"/>
        <v>40</v>
      </c>
      <c r="S37" s="861">
        <f t="shared" si="2"/>
        <v>0.8674698795180723</v>
      </c>
    </row>
    <row r="38" spans="1:19" ht="18.75" customHeight="1">
      <c r="A38" s="420" t="s">
        <v>56</v>
      </c>
      <c r="B38" s="867" t="s">
        <v>443</v>
      </c>
      <c r="C38" s="855">
        <f t="shared" si="9"/>
        <v>132</v>
      </c>
      <c r="D38" s="870">
        <v>46</v>
      </c>
      <c r="E38" s="870">
        <v>86</v>
      </c>
      <c r="F38" s="870">
        <v>1</v>
      </c>
      <c r="G38" s="418">
        <v>0</v>
      </c>
      <c r="H38" s="855">
        <f t="shared" si="10"/>
        <v>131</v>
      </c>
      <c r="I38" s="855">
        <f t="shared" si="8"/>
        <v>95</v>
      </c>
      <c r="J38" s="870">
        <v>77</v>
      </c>
      <c r="K38" s="870">
        <v>1</v>
      </c>
      <c r="L38" s="870">
        <v>16</v>
      </c>
      <c r="M38" s="870">
        <v>0</v>
      </c>
      <c r="N38" s="871">
        <v>0</v>
      </c>
      <c r="O38" s="871">
        <v>0</v>
      </c>
      <c r="P38" s="871">
        <v>1</v>
      </c>
      <c r="Q38" s="872">
        <v>36</v>
      </c>
      <c r="R38" s="855">
        <f t="shared" si="6"/>
        <v>53</v>
      </c>
      <c r="S38" s="861">
        <f t="shared" si="2"/>
        <v>0.8210526315789474</v>
      </c>
    </row>
    <row r="39" spans="1:19" ht="18.75" customHeight="1">
      <c r="A39" s="397" t="s">
        <v>45</v>
      </c>
      <c r="B39" s="868" t="s">
        <v>463</v>
      </c>
      <c r="C39" s="869">
        <f>D39+E39</f>
        <v>933</v>
      </c>
      <c r="D39" s="869">
        <f>SUM(D40:D46)</f>
        <v>475</v>
      </c>
      <c r="E39" s="869">
        <f>SUM(E40:E46)</f>
        <v>458</v>
      </c>
      <c r="F39" s="869">
        <f>SUM(F40:F46)</f>
        <v>2</v>
      </c>
      <c r="G39" s="869">
        <f>SUM(G40:G46)</f>
        <v>0</v>
      </c>
      <c r="H39" s="869">
        <f>I39+Q39</f>
        <v>931</v>
      </c>
      <c r="I39" s="869">
        <f>SUM(J39:P39)</f>
        <v>583</v>
      </c>
      <c r="J39" s="869">
        <f>SUM(J40:J46)</f>
        <v>467</v>
      </c>
      <c r="K39" s="869">
        <f aca="true" t="shared" si="12" ref="K39:R39">SUM(K40:K46)</f>
        <v>6</v>
      </c>
      <c r="L39" s="869">
        <f t="shared" si="12"/>
        <v>95</v>
      </c>
      <c r="M39" s="869">
        <f t="shared" si="12"/>
        <v>7</v>
      </c>
      <c r="N39" s="869">
        <f t="shared" si="12"/>
        <v>0</v>
      </c>
      <c r="O39" s="869">
        <f t="shared" si="12"/>
        <v>0</v>
      </c>
      <c r="P39" s="869">
        <f t="shared" si="12"/>
        <v>8</v>
      </c>
      <c r="Q39" s="869">
        <f t="shared" si="12"/>
        <v>348</v>
      </c>
      <c r="R39" s="869">
        <f t="shared" si="12"/>
        <v>458</v>
      </c>
      <c r="S39" s="853">
        <f t="shared" si="2"/>
        <v>0.8113207547169812</v>
      </c>
    </row>
    <row r="40" spans="1:19" ht="18.75" customHeight="1">
      <c r="A40" s="420" t="s">
        <v>43</v>
      </c>
      <c r="B40" s="873" t="s">
        <v>444</v>
      </c>
      <c r="C40" s="855">
        <f t="shared" si="9"/>
        <v>44</v>
      </c>
      <c r="D40" s="418">
        <v>19</v>
      </c>
      <c r="E40" s="418">
        <v>25</v>
      </c>
      <c r="F40" s="418">
        <v>0</v>
      </c>
      <c r="G40" s="418">
        <v>0</v>
      </c>
      <c r="H40" s="855">
        <f t="shared" si="10"/>
        <v>44</v>
      </c>
      <c r="I40" s="855">
        <f t="shared" si="8"/>
        <v>26</v>
      </c>
      <c r="J40" s="418">
        <v>24</v>
      </c>
      <c r="K40" s="418">
        <v>0</v>
      </c>
      <c r="L40" s="418">
        <v>2</v>
      </c>
      <c r="M40" s="418">
        <v>0</v>
      </c>
      <c r="N40" s="418">
        <v>0</v>
      </c>
      <c r="O40" s="418">
        <v>0</v>
      </c>
      <c r="P40" s="418">
        <v>0</v>
      </c>
      <c r="Q40" s="418">
        <v>18</v>
      </c>
      <c r="R40" s="855">
        <f t="shared" si="6"/>
        <v>20</v>
      </c>
      <c r="S40" s="861">
        <f t="shared" si="2"/>
        <v>0.9230769230769231</v>
      </c>
    </row>
    <row r="41" spans="1:19" ht="18.75" customHeight="1">
      <c r="A41" s="420" t="s">
        <v>44</v>
      </c>
      <c r="B41" s="873" t="s">
        <v>445</v>
      </c>
      <c r="C41" s="855">
        <f t="shared" si="9"/>
        <v>147</v>
      </c>
      <c r="D41" s="418">
        <v>69</v>
      </c>
      <c r="E41" s="418">
        <v>78</v>
      </c>
      <c r="F41" s="418">
        <v>0</v>
      </c>
      <c r="G41" s="418">
        <v>0</v>
      </c>
      <c r="H41" s="855">
        <f t="shared" si="10"/>
        <v>147</v>
      </c>
      <c r="I41" s="855">
        <f t="shared" si="8"/>
        <v>102</v>
      </c>
      <c r="J41" s="418">
        <v>87</v>
      </c>
      <c r="K41" s="418">
        <v>0</v>
      </c>
      <c r="L41" s="418">
        <v>13</v>
      </c>
      <c r="M41" s="418">
        <v>0</v>
      </c>
      <c r="N41" s="418">
        <v>0</v>
      </c>
      <c r="O41" s="418">
        <v>0</v>
      </c>
      <c r="P41" s="418">
        <v>2</v>
      </c>
      <c r="Q41" s="418">
        <v>45</v>
      </c>
      <c r="R41" s="855">
        <f t="shared" si="6"/>
        <v>60</v>
      </c>
      <c r="S41" s="861">
        <f t="shared" si="2"/>
        <v>0.8529411764705882</v>
      </c>
    </row>
    <row r="42" spans="1:19" ht="18.75" customHeight="1">
      <c r="A42" s="420" t="s">
        <v>45</v>
      </c>
      <c r="B42" s="873" t="s">
        <v>446</v>
      </c>
      <c r="C42" s="855">
        <f t="shared" si="9"/>
        <v>162</v>
      </c>
      <c r="D42" s="418">
        <v>52</v>
      </c>
      <c r="E42" s="418">
        <v>110</v>
      </c>
      <c r="F42" s="418">
        <v>1</v>
      </c>
      <c r="G42" s="418">
        <v>0</v>
      </c>
      <c r="H42" s="855">
        <f t="shared" si="10"/>
        <v>161</v>
      </c>
      <c r="I42" s="855">
        <f t="shared" si="8"/>
        <v>118</v>
      </c>
      <c r="J42" s="418">
        <v>108</v>
      </c>
      <c r="K42" s="418">
        <v>0</v>
      </c>
      <c r="L42" s="418">
        <v>8</v>
      </c>
      <c r="M42" s="418">
        <v>0</v>
      </c>
      <c r="N42" s="418">
        <v>0</v>
      </c>
      <c r="O42" s="418">
        <v>0</v>
      </c>
      <c r="P42" s="418">
        <v>2</v>
      </c>
      <c r="Q42" s="418">
        <v>43</v>
      </c>
      <c r="R42" s="855">
        <f t="shared" si="6"/>
        <v>53</v>
      </c>
      <c r="S42" s="861">
        <f t="shared" si="2"/>
        <v>0.9152542372881356</v>
      </c>
    </row>
    <row r="43" spans="1:19" ht="18.75" customHeight="1">
      <c r="A43" s="420" t="s">
        <v>54</v>
      </c>
      <c r="B43" s="873" t="s">
        <v>447</v>
      </c>
      <c r="C43" s="855">
        <f t="shared" si="9"/>
        <v>131</v>
      </c>
      <c r="D43" s="418">
        <v>71</v>
      </c>
      <c r="E43" s="418">
        <v>60</v>
      </c>
      <c r="F43" s="418">
        <v>0</v>
      </c>
      <c r="G43" s="418">
        <v>0</v>
      </c>
      <c r="H43" s="855">
        <f t="shared" si="10"/>
        <v>131</v>
      </c>
      <c r="I43" s="855">
        <f t="shared" si="8"/>
        <v>81</v>
      </c>
      <c r="J43" s="418">
        <v>62</v>
      </c>
      <c r="K43" s="418">
        <v>1</v>
      </c>
      <c r="L43" s="418">
        <v>18</v>
      </c>
      <c r="M43" s="418">
        <v>0</v>
      </c>
      <c r="N43" s="418">
        <v>0</v>
      </c>
      <c r="O43" s="418">
        <v>0</v>
      </c>
      <c r="P43" s="418">
        <v>0</v>
      </c>
      <c r="Q43" s="418">
        <v>50</v>
      </c>
      <c r="R43" s="855">
        <f t="shared" si="6"/>
        <v>68</v>
      </c>
      <c r="S43" s="861">
        <f t="shared" si="2"/>
        <v>0.7777777777777778</v>
      </c>
    </row>
    <row r="44" spans="1:19" ht="18.75" customHeight="1">
      <c r="A44" s="420" t="s">
        <v>55</v>
      </c>
      <c r="B44" s="873" t="s">
        <v>448</v>
      </c>
      <c r="C44" s="855">
        <f t="shared" si="9"/>
        <v>211</v>
      </c>
      <c r="D44" s="418">
        <v>102</v>
      </c>
      <c r="E44" s="418">
        <v>109</v>
      </c>
      <c r="F44" s="418">
        <v>0</v>
      </c>
      <c r="G44" s="418"/>
      <c r="H44" s="855">
        <f t="shared" si="10"/>
        <v>211</v>
      </c>
      <c r="I44" s="855">
        <f t="shared" si="8"/>
        <v>154</v>
      </c>
      <c r="J44" s="418">
        <v>114</v>
      </c>
      <c r="K44" s="418">
        <v>4</v>
      </c>
      <c r="L44" s="418">
        <v>30</v>
      </c>
      <c r="M44" s="418">
        <v>3</v>
      </c>
      <c r="N44" s="418">
        <v>0</v>
      </c>
      <c r="O44" s="418">
        <v>0</v>
      </c>
      <c r="P44" s="418">
        <v>3</v>
      </c>
      <c r="Q44" s="418">
        <v>57</v>
      </c>
      <c r="R44" s="855">
        <f t="shared" si="6"/>
        <v>93</v>
      </c>
      <c r="S44" s="861">
        <f t="shared" si="2"/>
        <v>0.7662337662337663</v>
      </c>
    </row>
    <row r="45" spans="1:19" ht="18.75" customHeight="1">
      <c r="A45" s="420" t="s">
        <v>56</v>
      </c>
      <c r="B45" s="873" t="s">
        <v>478</v>
      </c>
      <c r="C45" s="855">
        <f t="shared" si="9"/>
        <v>138</v>
      </c>
      <c r="D45" s="418">
        <v>85</v>
      </c>
      <c r="E45" s="418">
        <v>53</v>
      </c>
      <c r="F45" s="418">
        <v>0</v>
      </c>
      <c r="G45" s="418">
        <v>0</v>
      </c>
      <c r="H45" s="855">
        <f t="shared" si="10"/>
        <v>138</v>
      </c>
      <c r="I45" s="855">
        <f t="shared" si="8"/>
        <v>67</v>
      </c>
      <c r="J45" s="418">
        <v>49</v>
      </c>
      <c r="K45" s="418">
        <v>0</v>
      </c>
      <c r="L45" s="418">
        <v>14</v>
      </c>
      <c r="M45" s="418">
        <v>4</v>
      </c>
      <c r="N45" s="418">
        <v>0</v>
      </c>
      <c r="O45" s="418">
        <v>0</v>
      </c>
      <c r="P45" s="418">
        <v>0</v>
      </c>
      <c r="Q45" s="418">
        <v>71</v>
      </c>
      <c r="R45" s="855">
        <f t="shared" si="6"/>
        <v>89</v>
      </c>
      <c r="S45" s="861">
        <f t="shared" si="2"/>
        <v>0.7313432835820896</v>
      </c>
    </row>
    <row r="46" spans="1:19" ht="18.75" customHeight="1">
      <c r="A46" s="420" t="s">
        <v>57</v>
      </c>
      <c r="B46" s="873" t="s">
        <v>435</v>
      </c>
      <c r="C46" s="855">
        <f t="shared" si="9"/>
        <v>100</v>
      </c>
      <c r="D46" s="418">
        <v>77</v>
      </c>
      <c r="E46" s="418">
        <v>23</v>
      </c>
      <c r="F46" s="418">
        <v>1</v>
      </c>
      <c r="G46" s="418">
        <v>0</v>
      </c>
      <c r="H46" s="855">
        <f t="shared" si="10"/>
        <v>99</v>
      </c>
      <c r="I46" s="855">
        <f t="shared" si="8"/>
        <v>35</v>
      </c>
      <c r="J46" s="418">
        <v>23</v>
      </c>
      <c r="K46" s="418">
        <v>1</v>
      </c>
      <c r="L46" s="418">
        <v>10</v>
      </c>
      <c r="M46" s="418">
        <v>0</v>
      </c>
      <c r="N46" s="418">
        <v>0</v>
      </c>
      <c r="O46" s="418">
        <v>0</v>
      </c>
      <c r="P46" s="418">
        <v>1</v>
      </c>
      <c r="Q46" s="418">
        <v>64</v>
      </c>
      <c r="R46" s="855">
        <f t="shared" si="6"/>
        <v>75</v>
      </c>
      <c r="S46" s="861">
        <f t="shared" si="2"/>
        <v>0.6857142857142857</v>
      </c>
    </row>
    <row r="47" spans="1:19" ht="18.75" customHeight="1">
      <c r="A47" s="397" t="s">
        <v>54</v>
      </c>
      <c r="B47" s="868" t="s">
        <v>450</v>
      </c>
      <c r="C47" s="874">
        <f>D47+E47</f>
        <v>537</v>
      </c>
      <c r="D47" s="474">
        <f>D48+D49+D50</f>
        <v>93</v>
      </c>
      <c r="E47" s="474">
        <f aca="true" t="shared" si="13" ref="E47:R47">E48+E49+E50</f>
        <v>444</v>
      </c>
      <c r="F47" s="474">
        <f t="shared" si="13"/>
        <v>0</v>
      </c>
      <c r="G47" s="474">
        <f t="shared" si="13"/>
        <v>0</v>
      </c>
      <c r="H47" s="474">
        <f t="shared" si="13"/>
        <v>537</v>
      </c>
      <c r="I47" s="474">
        <f t="shared" si="13"/>
        <v>454</v>
      </c>
      <c r="J47" s="474">
        <f t="shared" si="13"/>
        <v>401</v>
      </c>
      <c r="K47" s="474">
        <f t="shared" si="13"/>
        <v>3</v>
      </c>
      <c r="L47" s="474">
        <f t="shared" si="13"/>
        <v>49</v>
      </c>
      <c r="M47" s="474">
        <f t="shared" si="13"/>
        <v>1</v>
      </c>
      <c r="N47" s="474">
        <f t="shared" si="13"/>
        <v>0</v>
      </c>
      <c r="O47" s="474">
        <f t="shared" si="13"/>
        <v>0</v>
      </c>
      <c r="P47" s="474">
        <f t="shared" si="13"/>
        <v>0</v>
      </c>
      <c r="Q47" s="474">
        <f t="shared" si="13"/>
        <v>83</v>
      </c>
      <c r="R47" s="474">
        <f t="shared" si="13"/>
        <v>133</v>
      </c>
      <c r="S47" s="853">
        <f t="shared" si="2"/>
        <v>0.8898678414096917</v>
      </c>
    </row>
    <row r="48" spans="1:19" ht="18.75" customHeight="1">
      <c r="A48" s="420" t="s">
        <v>43</v>
      </c>
      <c r="B48" s="457" t="s">
        <v>458</v>
      </c>
      <c r="C48" s="855">
        <f t="shared" si="9"/>
        <v>170</v>
      </c>
      <c r="D48" s="875">
        <v>15</v>
      </c>
      <c r="E48" s="875">
        <v>155</v>
      </c>
      <c r="F48" s="876"/>
      <c r="G48" s="876"/>
      <c r="H48" s="855">
        <f>I48+Q48</f>
        <v>170</v>
      </c>
      <c r="I48" s="855">
        <f t="shared" si="8"/>
        <v>154</v>
      </c>
      <c r="J48" s="875">
        <v>149</v>
      </c>
      <c r="K48" s="875">
        <v>0</v>
      </c>
      <c r="L48" s="875">
        <v>4</v>
      </c>
      <c r="M48" s="875">
        <v>1</v>
      </c>
      <c r="N48" s="875"/>
      <c r="O48" s="875"/>
      <c r="P48" s="877"/>
      <c r="Q48" s="878">
        <v>16</v>
      </c>
      <c r="R48" s="855">
        <f t="shared" si="6"/>
        <v>21</v>
      </c>
      <c r="S48" s="861">
        <f t="shared" si="2"/>
        <v>0.9675324675324676</v>
      </c>
    </row>
    <row r="49" spans="1:19" ht="18.75" customHeight="1">
      <c r="A49" s="420" t="s">
        <v>44</v>
      </c>
      <c r="B49" s="457" t="s">
        <v>452</v>
      </c>
      <c r="C49" s="855">
        <f aca="true" t="shared" si="14" ref="C49:C57">D49+E49</f>
        <v>162</v>
      </c>
      <c r="D49" s="875">
        <v>36</v>
      </c>
      <c r="E49" s="875">
        <v>126</v>
      </c>
      <c r="F49" s="876"/>
      <c r="G49" s="876"/>
      <c r="H49" s="855">
        <f t="shared" si="10"/>
        <v>162</v>
      </c>
      <c r="I49" s="855">
        <f t="shared" si="8"/>
        <v>135</v>
      </c>
      <c r="J49" s="875">
        <v>104</v>
      </c>
      <c r="K49" s="875">
        <v>2</v>
      </c>
      <c r="L49" s="875">
        <v>29</v>
      </c>
      <c r="M49" s="875"/>
      <c r="N49" s="875"/>
      <c r="O49" s="875"/>
      <c r="P49" s="877"/>
      <c r="Q49" s="878">
        <v>27</v>
      </c>
      <c r="R49" s="855">
        <f>(C49-F49-J49-K49)+G49</f>
        <v>56</v>
      </c>
      <c r="S49" s="861">
        <f t="shared" si="2"/>
        <v>0.7851851851851852</v>
      </c>
    </row>
    <row r="50" spans="1:19" ht="18.75" customHeight="1">
      <c r="A50" s="879" t="s">
        <v>45</v>
      </c>
      <c r="B50" s="457" t="s">
        <v>456</v>
      </c>
      <c r="C50" s="855">
        <f t="shared" si="14"/>
        <v>205</v>
      </c>
      <c r="D50" s="875">
        <v>42</v>
      </c>
      <c r="E50" s="875">
        <v>163</v>
      </c>
      <c r="F50" s="876"/>
      <c r="G50" s="876"/>
      <c r="H50" s="855">
        <f t="shared" si="10"/>
        <v>205</v>
      </c>
      <c r="I50" s="855">
        <f t="shared" si="8"/>
        <v>165</v>
      </c>
      <c r="J50" s="875">
        <v>148</v>
      </c>
      <c r="K50" s="875">
        <v>1</v>
      </c>
      <c r="L50" s="875">
        <v>16</v>
      </c>
      <c r="M50" s="875"/>
      <c r="N50" s="875"/>
      <c r="O50" s="875"/>
      <c r="P50" s="877"/>
      <c r="Q50" s="878">
        <v>40</v>
      </c>
      <c r="R50" s="855">
        <f>(C50-F50-J50-K50)+G50</f>
        <v>56</v>
      </c>
      <c r="S50" s="861">
        <f t="shared" si="2"/>
        <v>0.9030303030303031</v>
      </c>
    </row>
    <row r="51" spans="1:19" ht="18.75" customHeight="1">
      <c r="A51" s="397" t="s">
        <v>55</v>
      </c>
      <c r="B51" s="880" t="s">
        <v>453</v>
      </c>
      <c r="C51" s="852">
        <f t="shared" si="14"/>
        <v>594</v>
      </c>
      <c r="D51" s="852">
        <f>SUM(D52:D54)</f>
        <v>150</v>
      </c>
      <c r="E51" s="852">
        <f>SUM(E52:E54)</f>
        <v>444</v>
      </c>
      <c r="F51" s="852">
        <f>SUM(F52:F54)</f>
        <v>5</v>
      </c>
      <c r="G51" s="852">
        <f>SUM(G52:G54)</f>
        <v>0</v>
      </c>
      <c r="H51" s="852">
        <f>I51+Q51</f>
        <v>589</v>
      </c>
      <c r="I51" s="852">
        <f>SUM(J51:P51)</f>
        <v>458</v>
      </c>
      <c r="J51" s="852">
        <f aca="true" t="shared" si="15" ref="J51:R51">SUM(J52:J54)</f>
        <v>372</v>
      </c>
      <c r="K51" s="852">
        <f t="shared" si="15"/>
        <v>5</v>
      </c>
      <c r="L51" s="852">
        <f t="shared" si="15"/>
        <v>81</v>
      </c>
      <c r="M51" s="852">
        <f t="shared" si="15"/>
        <v>0</v>
      </c>
      <c r="N51" s="852">
        <f t="shared" si="15"/>
        <v>0</v>
      </c>
      <c r="O51" s="852">
        <f t="shared" si="15"/>
        <v>0</v>
      </c>
      <c r="P51" s="852">
        <f t="shared" si="15"/>
        <v>0</v>
      </c>
      <c r="Q51" s="852">
        <f t="shared" si="15"/>
        <v>131</v>
      </c>
      <c r="R51" s="852">
        <f t="shared" si="15"/>
        <v>212</v>
      </c>
      <c r="S51" s="853">
        <f t="shared" si="2"/>
        <v>0.8231441048034934</v>
      </c>
    </row>
    <row r="52" spans="1:19" ht="18.75" customHeight="1">
      <c r="A52" s="420" t="s">
        <v>43</v>
      </c>
      <c r="B52" s="881" t="s">
        <v>454</v>
      </c>
      <c r="C52" s="855">
        <f t="shared" si="14"/>
        <v>108</v>
      </c>
      <c r="D52" s="882">
        <v>28</v>
      </c>
      <c r="E52" s="882">
        <v>80</v>
      </c>
      <c r="F52" s="882">
        <v>2</v>
      </c>
      <c r="G52" s="882"/>
      <c r="H52" s="855">
        <f t="shared" si="10"/>
        <v>106</v>
      </c>
      <c r="I52" s="855">
        <f t="shared" si="8"/>
        <v>85</v>
      </c>
      <c r="J52" s="882">
        <v>74</v>
      </c>
      <c r="K52" s="882"/>
      <c r="L52" s="882">
        <v>11</v>
      </c>
      <c r="M52" s="882"/>
      <c r="N52" s="883"/>
      <c r="O52" s="883"/>
      <c r="P52" s="883"/>
      <c r="Q52" s="884">
        <v>21</v>
      </c>
      <c r="R52" s="855">
        <f>C52-F52-J52-K52-G52</f>
        <v>32</v>
      </c>
      <c r="S52" s="861">
        <f t="shared" si="2"/>
        <v>0.8705882352941177</v>
      </c>
    </row>
    <row r="53" spans="1:19" ht="18.75" customHeight="1">
      <c r="A53" s="420" t="s">
        <v>44</v>
      </c>
      <c r="B53" s="881" t="s">
        <v>455</v>
      </c>
      <c r="C53" s="855">
        <f t="shared" si="14"/>
        <v>212</v>
      </c>
      <c r="D53" s="882">
        <v>54</v>
      </c>
      <c r="E53" s="882">
        <v>158</v>
      </c>
      <c r="F53" s="882"/>
      <c r="G53" s="882"/>
      <c r="H53" s="855">
        <f t="shared" si="10"/>
        <v>212</v>
      </c>
      <c r="I53" s="855">
        <f t="shared" si="8"/>
        <v>165</v>
      </c>
      <c r="J53" s="882">
        <v>135</v>
      </c>
      <c r="K53" s="882">
        <v>1</v>
      </c>
      <c r="L53" s="882">
        <v>29</v>
      </c>
      <c r="M53" s="882"/>
      <c r="N53" s="883"/>
      <c r="O53" s="883"/>
      <c r="P53" s="883"/>
      <c r="Q53" s="884">
        <v>47</v>
      </c>
      <c r="R53" s="855">
        <f aca="true" t="shared" si="16" ref="R53:R60">(C53-F53-J53-K53)+G53</f>
        <v>76</v>
      </c>
      <c r="S53" s="861">
        <f t="shared" si="2"/>
        <v>0.8242424242424242</v>
      </c>
    </row>
    <row r="54" spans="1:19" ht="18.75" customHeight="1">
      <c r="A54" s="420" t="s">
        <v>45</v>
      </c>
      <c r="B54" s="881" t="s">
        <v>449</v>
      </c>
      <c r="C54" s="855">
        <f t="shared" si="14"/>
        <v>274</v>
      </c>
      <c r="D54" s="882">
        <v>68</v>
      </c>
      <c r="E54" s="882">
        <v>206</v>
      </c>
      <c r="F54" s="882">
        <v>3</v>
      </c>
      <c r="G54" s="882"/>
      <c r="H54" s="855">
        <f t="shared" si="10"/>
        <v>271</v>
      </c>
      <c r="I54" s="855">
        <f t="shared" si="8"/>
        <v>208</v>
      </c>
      <c r="J54" s="882">
        <v>163</v>
      </c>
      <c r="K54" s="882">
        <v>4</v>
      </c>
      <c r="L54" s="882">
        <v>41</v>
      </c>
      <c r="M54" s="882"/>
      <c r="N54" s="883"/>
      <c r="O54" s="883"/>
      <c r="P54" s="883"/>
      <c r="Q54" s="884">
        <v>63</v>
      </c>
      <c r="R54" s="855">
        <f t="shared" si="16"/>
        <v>104</v>
      </c>
      <c r="S54" s="861">
        <f t="shared" si="2"/>
        <v>0.8028846153846154</v>
      </c>
    </row>
    <row r="55" spans="1:19" ht="18.75" customHeight="1">
      <c r="A55" s="397" t="s">
        <v>56</v>
      </c>
      <c r="B55" s="868" t="s">
        <v>457</v>
      </c>
      <c r="C55" s="852">
        <f t="shared" si="14"/>
        <v>148</v>
      </c>
      <c r="D55" s="852">
        <f>SUM(D56:D57)</f>
        <v>56</v>
      </c>
      <c r="E55" s="852">
        <f>SUM(E56:E57)</f>
        <v>92</v>
      </c>
      <c r="F55" s="852">
        <f>SUM(F56:F57)</f>
        <v>3</v>
      </c>
      <c r="G55" s="852">
        <f>SUM(G56:G57)</f>
        <v>0</v>
      </c>
      <c r="H55" s="852">
        <f>I55+Q55</f>
        <v>145</v>
      </c>
      <c r="I55" s="852">
        <f aca="true" t="shared" si="17" ref="I55:R55">SUM(I56:I57)</f>
        <v>99</v>
      </c>
      <c r="J55" s="852">
        <f t="shared" si="17"/>
        <v>81</v>
      </c>
      <c r="K55" s="852">
        <f t="shared" si="17"/>
        <v>1</v>
      </c>
      <c r="L55" s="852">
        <f t="shared" si="17"/>
        <v>17</v>
      </c>
      <c r="M55" s="852">
        <f t="shared" si="17"/>
        <v>0</v>
      </c>
      <c r="N55" s="852">
        <f t="shared" si="17"/>
        <v>0</v>
      </c>
      <c r="O55" s="852">
        <f t="shared" si="17"/>
        <v>0</v>
      </c>
      <c r="P55" s="852">
        <f t="shared" si="17"/>
        <v>0</v>
      </c>
      <c r="Q55" s="869">
        <f t="shared" si="17"/>
        <v>46</v>
      </c>
      <c r="R55" s="852">
        <f t="shared" si="17"/>
        <v>63</v>
      </c>
      <c r="S55" s="853">
        <f t="shared" si="2"/>
        <v>0.8282828282828283</v>
      </c>
    </row>
    <row r="56" spans="1:19" ht="18.75" customHeight="1">
      <c r="A56" s="420" t="s">
        <v>43</v>
      </c>
      <c r="B56" s="457" t="s">
        <v>451</v>
      </c>
      <c r="C56" s="855">
        <f t="shared" si="14"/>
        <v>84</v>
      </c>
      <c r="D56" s="858">
        <v>20</v>
      </c>
      <c r="E56" s="858">
        <v>64</v>
      </c>
      <c r="F56" s="858">
        <v>2</v>
      </c>
      <c r="G56" s="458">
        <v>0</v>
      </c>
      <c r="H56" s="855">
        <f t="shared" si="10"/>
        <v>82</v>
      </c>
      <c r="I56" s="855">
        <f t="shared" si="8"/>
        <v>68</v>
      </c>
      <c r="J56" s="858">
        <v>55</v>
      </c>
      <c r="K56" s="858">
        <v>0</v>
      </c>
      <c r="L56" s="858">
        <v>13</v>
      </c>
      <c r="M56" s="858">
        <v>0</v>
      </c>
      <c r="N56" s="859">
        <v>0</v>
      </c>
      <c r="O56" s="859">
        <v>0</v>
      </c>
      <c r="P56" s="859">
        <v>0</v>
      </c>
      <c r="Q56" s="860">
        <v>14</v>
      </c>
      <c r="R56" s="855">
        <f t="shared" si="16"/>
        <v>27</v>
      </c>
      <c r="S56" s="861">
        <f t="shared" si="2"/>
        <v>0.8088235294117647</v>
      </c>
    </row>
    <row r="57" spans="1:19" ht="18.75" customHeight="1">
      <c r="A57" s="420" t="s">
        <v>44</v>
      </c>
      <c r="B57" s="457" t="s">
        <v>459</v>
      </c>
      <c r="C57" s="855">
        <f t="shared" si="14"/>
        <v>64</v>
      </c>
      <c r="D57" s="858">
        <v>36</v>
      </c>
      <c r="E57" s="858">
        <v>28</v>
      </c>
      <c r="F57" s="858">
        <v>1</v>
      </c>
      <c r="G57" s="458">
        <v>0</v>
      </c>
      <c r="H57" s="855">
        <f t="shared" si="10"/>
        <v>63</v>
      </c>
      <c r="I57" s="855">
        <f t="shared" si="8"/>
        <v>31</v>
      </c>
      <c r="J57" s="858">
        <v>26</v>
      </c>
      <c r="K57" s="858">
        <v>1</v>
      </c>
      <c r="L57" s="858">
        <v>4</v>
      </c>
      <c r="M57" s="858">
        <v>0</v>
      </c>
      <c r="N57" s="859">
        <v>0</v>
      </c>
      <c r="O57" s="859">
        <v>0</v>
      </c>
      <c r="P57" s="859">
        <v>0</v>
      </c>
      <c r="Q57" s="860">
        <v>32</v>
      </c>
      <c r="R57" s="855">
        <f t="shared" si="16"/>
        <v>36</v>
      </c>
      <c r="S57" s="861">
        <f t="shared" si="2"/>
        <v>0.8709677419354839</v>
      </c>
    </row>
    <row r="58" spans="1:19" ht="18.75" customHeight="1">
      <c r="A58" s="397" t="s">
        <v>57</v>
      </c>
      <c r="B58" s="868" t="s">
        <v>460</v>
      </c>
      <c r="C58" s="852">
        <f>E58+D58</f>
        <v>70</v>
      </c>
      <c r="D58" s="869">
        <f>D59+D60</f>
        <v>17</v>
      </c>
      <c r="E58" s="869">
        <f>E59+E60</f>
        <v>53</v>
      </c>
      <c r="F58" s="869">
        <f>F59+F60</f>
        <v>1</v>
      </c>
      <c r="G58" s="869">
        <f>G59+G60</f>
        <v>0</v>
      </c>
      <c r="H58" s="869">
        <f>I58+Q58</f>
        <v>69</v>
      </c>
      <c r="I58" s="869">
        <f aca="true" t="shared" si="18" ref="I58:R58">I59+I60</f>
        <v>43</v>
      </c>
      <c r="J58" s="869">
        <f t="shared" si="18"/>
        <v>32</v>
      </c>
      <c r="K58" s="869">
        <f t="shared" si="18"/>
        <v>0</v>
      </c>
      <c r="L58" s="869">
        <f t="shared" si="18"/>
        <v>11</v>
      </c>
      <c r="M58" s="869">
        <f t="shared" si="18"/>
        <v>0</v>
      </c>
      <c r="N58" s="869">
        <f t="shared" si="18"/>
        <v>0</v>
      </c>
      <c r="O58" s="869">
        <f t="shared" si="18"/>
        <v>0</v>
      </c>
      <c r="P58" s="869">
        <f t="shared" si="18"/>
        <v>0</v>
      </c>
      <c r="Q58" s="869">
        <f t="shared" si="18"/>
        <v>26</v>
      </c>
      <c r="R58" s="852">
        <f t="shared" si="18"/>
        <v>37</v>
      </c>
      <c r="S58" s="853">
        <f>SUM(J58:K58)/SUM(I58)*100%</f>
        <v>0.7441860465116279</v>
      </c>
    </row>
    <row r="59" spans="1:19" ht="18.75" customHeight="1">
      <c r="A59" s="420" t="s">
        <v>43</v>
      </c>
      <c r="B59" s="457" t="s">
        <v>461</v>
      </c>
      <c r="C59" s="855">
        <f>D59+E59</f>
        <v>24</v>
      </c>
      <c r="D59" s="885">
        <v>4</v>
      </c>
      <c r="E59" s="886">
        <v>20</v>
      </c>
      <c r="F59" s="886">
        <v>1</v>
      </c>
      <c r="G59" s="886">
        <v>0</v>
      </c>
      <c r="H59" s="855">
        <f t="shared" si="10"/>
        <v>23</v>
      </c>
      <c r="I59" s="855">
        <f t="shared" si="8"/>
        <v>19</v>
      </c>
      <c r="J59" s="887">
        <v>14</v>
      </c>
      <c r="K59" s="887">
        <v>0</v>
      </c>
      <c r="L59" s="887">
        <v>5</v>
      </c>
      <c r="M59" s="887">
        <v>0</v>
      </c>
      <c r="N59" s="887">
        <v>0</v>
      </c>
      <c r="O59" s="887">
        <v>0</v>
      </c>
      <c r="P59" s="887">
        <v>0</v>
      </c>
      <c r="Q59" s="887">
        <v>4</v>
      </c>
      <c r="R59" s="855">
        <f t="shared" si="16"/>
        <v>9</v>
      </c>
      <c r="S59" s="861">
        <f>SUM(J59:K59)/SUM(I59)*100%</f>
        <v>0.7368421052631579</v>
      </c>
    </row>
    <row r="60" spans="1:19" ht="18.75" customHeight="1">
      <c r="A60" s="420" t="s">
        <v>44</v>
      </c>
      <c r="B60" s="457" t="s">
        <v>462</v>
      </c>
      <c r="C60" s="855">
        <f>D60+E60</f>
        <v>46</v>
      </c>
      <c r="D60" s="885">
        <v>13</v>
      </c>
      <c r="E60" s="886">
        <v>33</v>
      </c>
      <c r="F60" s="886">
        <v>0</v>
      </c>
      <c r="G60" s="886">
        <v>0</v>
      </c>
      <c r="H60" s="855">
        <f t="shared" si="10"/>
        <v>46</v>
      </c>
      <c r="I60" s="855">
        <f t="shared" si="8"/>
        <v>24</v>
      </c>
      <c r="J60" s="887">
        <v>18</v>
      </c>
      <c r="K60" s="887">
        <v>0</v>
      </c>
      <c r="L60" s="887">
        <v>6</v>
      </c>
      <c r="M60" s="887">
        <v>0</v>
      </c>
      <c r="N60" s="887">
        <v>0</v>
      </c>
      <c r="O60" s="887">
        <v>0</v>
      </c>
      <c r="P60" s="887">
        <v>0</v>
      </c>
      <c r="Q60" s="887">
        <v>22</v>
      </c>
      <c r="R60" s="855">
        <f t="shared" si="16"/>
        <v>28</v>
      </c>
      <c r="S60" s="861">
        <f>SUM(J60:K60)/SUM(I60)*100%</f>
        <v>0.75</v>
      </c>
    </row>
    <row r="61" spans="1:22" ht="18.75" customHeight="1">
      <c r="A61" s="845" t="s">
        <v>475</v>
      </c>
      <c r="B61" s="845"/>
      <c r="C61" s="845"/>
      <c r="D61" s="845"/>
      <c r="E61" s="845"/>
      <c r="F61" s="845"/>
      <c r="G61" s="845"/>
      <c r="H61" s="845"/>
      <c r="I61" s="845"/>
      <c r="J61" s="845"/>
      <c r="K61" s="845"/>
      <c r="L61" s="845"/>
      <c r="M61" s="845"/>
      <c r="N61" s="845"/>
      <c r="O61" s="845"/>
      <c r="P61" s="845"/>
      <c r="Q61" s="845"/>
      <c r="R61" s="845"/>
      <c r="S61" s="845"/>
      <c r="T61" s="470"/>
      <c r="U61" s="470"/>
      <c r="V61" s="470"/>
    </row>
    <row r="62" spans="1:19" s="379" customFormat="1" ht="29.25" customHeight="1">
      <c r="A62" s="829"/>
      <c r="B62" s="829"/>
      <c r="C62" s="829"/>
      <c r="D62" s="829"/>
      <c r="E62" s="829"/>
      <c r="F62" s="409"/>
      <c r="G62" s="409"/>
      <c r="H62" s="409"/>
      <c r="I62" s="409"/>
      <c r="J62" s="409"/>
      <c r="K62" s="409"/>
      <c r="L62" s="409"/>
      <c r="M62" s="409"/>
      <c r="N62" s="830" t="str">
        <f>'Thong tin'!B8</f>
        <v>Tuyên Quang, ngày 05  tháng 6  năm 2017</v>
      </c>
      <c r="O62" s="830"/>
      <c r="P62" s="830"/>
      <c r="Q62" s="830"/>
      <c r="R62" s="830"/>
      <c r="S62" s="830"/>
    </row>
    <row r="63" spans="1:19" s="380" customFormat="1" ht="19.5" customHeight="1">
      <c r="A63" s="411"/>
      <c r="B63" s="849" t="s">
        <v>4</v>
      </c>
      <c r="C63" s="849"/>
      <c r="D63" s="849"/>
      <c r="E63" s="849"/>
      <c r="F63" s="407"/>
      <c r="G63" s="407"/>
      <c r="H63" s="407"/>
      <c r="I63" s="407"/>
      <c r="J63" s="407"/>
      <c r="K63" s="407"/>
      <c r="L63" s="407"/>
      <c r="M63" s="407"/>
      <c r="N63" s="828" t="str">
        <f>'Thong tin'!B7</f>
        <v>CỤC TRƯỞNG</v>
      </c>
      <c r="O63" s="828"/>
      <c r="P63" s="828"/>
      <c r="Q63" s="828"/>
      <c r="R63" s="828"/>
      <c r="S63" s="828"/>
    </row>
    <row r="64" spans="1:19" ht="18.75">
      <c r="A64" s="405"/>
      <c r="B64" s="793"/>
      <c r="C64" s="793"/>
      <c r="D64" s="793"/>
      <c r="E64" s="406"/>
      <c r="F64" s="406"/>
      <c r="G64" s="406"/>
      <c r="H64" s="406"/>
      <c r="I64" s="406"/>
      <c r="J64" s="406"/>
      <c r="K64" s="406"/>
      <c r="L64" s="406"/>
      <c r="M64" s="406"/>
      <c r="N64" s="792"/>
      <c r="O64" s="792"/>
      <c r="P64" s="792"/>
      <c r="Q64" s="792"/>
      <c r="R64" s="792"/>
      <c r="S64" s="792"/>
    </row>
    <row r="65" spans="1:19" ht="18.75">
      <c r="A65" s="405"/>
      <c r="B65" s="405"/>
      <c r="C65" s="405"/>
      <c r="D65" s="406"/>
      <c r="E65" s="406"/>
      <c r="F65" s="406"/>
      <c r="G65" s="406"/>
      <c r="H65" s="406"/>
      <c r="I65" s="406"/>
      <c r="J65" s="406"/>
      <c r="K65" s="406"/>
      <c r="L65" s="406"/>
      <c r="M65" s="406"/>
      <c r="N65" s="406"/>
      <c r="O65" s="406"/>
      <c r="P65" s="406"/>
      <c r="Q65" s="406"/>
      <c r="R65" s="405"/>
      <c r="S65" s="405"/>
    </row>
    <row r="66" spans="1:19" ht="18.75">
      <c r="A66" s="405"/>
      <c r="B66" s="792"/>
      <c r="C66" s="792"/>
      <c r="D66" s="792"/>
      <c r="E66" s="792"/>
      <c r="F66" s="406"/>
      <c r="G66" s="406"/>
      <c r="H66" s="406"/>
      <c r="I66" s="406"/>
      <c r="J66" s="406"/>
      <c r="K66" s="406"/>
      <c r="L66" s="406"/>
      <c r="M66" s="406"/>
      <c r="N66" s="406"/>
      <c r="O66" s="406"/>
      <c r="P66" s="792"/>
      <c r="Q66" s="792"/>
      <c r="R66" s="792"/>
      <c r="S66" s="405"/>
    </row>
    <row r="67" spans="1:19" ht="15.75" customHeight="1">
      <c r="A67" s="412"/>
      <c r="B67" s="405"/>
      <c r="C67" s="405"/>
      <c r="D67" s="406"/>
      <c r="E67" s="406"/>
      <c r="F67" s="406"/>
      <c r="G67" s="406"/>
      <c r="H67" s="406"/>
      <c r="I67" s="406"/>
      <c r="J67" s="406"/>
      <c r="K67" s="406"/>
      <c r="L67" s="406"/>
      <c r="M67" s="406"/>
      <c r="N67" s="406"/>
      <c r="O67" s="406"/>
      <c r="P67" s="406"/>
      <c r="Q67" s="406"/>
      <c r="R67" s="405"/>
      <c r="S67" s="405"/>
    </row>
    <row r="68" spans="1:19" ht="15.75" customHeight="1">
      <c r="A68" s="405"/>
      <c r="B68" s="844"/>
      <c r="C68" s="844"/>
      <c r="D68" s="844"/>
      <c r="E68" s="844"/>
      <c r="F68" s="844"/>
      <c r="G68" s="844"/>
      <c r="H68" s="844"/>
      <c r="I68" s="844"/>
      <c r="J68" s="844"/>
      <c r="K68" s="844"/>
      <c r="L68" s="844"/>
      <c r="M68" s="844"/>
      <c r="N68" s="844"/>
      <c r="O68" s="844"/>
      <c r="P68" s="406"/>
      <c r="Q68" s="406"/>
      <c r="R68" s="405"/>
      <c r="S68" s="405"/>
    </row>
    <row r="69" spans="1:19" ht="18.75">
      <c r="A69" s="408"/>
      <c r="B69" s="408"/>
      <c r="C69" s="408"/>
      <c r="D69" s="408"/>
      <c r="E69" s="408"/>
      <c r="F69" s="408"/>
      <c r="G69" s="408"/>
      <c r="H69" s="408"/>
      <c r="I69" s="408"/>
      <c r="J69" s="408"/>
      <c r="K69" s="408"/>
      <c r="L69" s="408"/>
      <c r="M69" s="408"/>
      <c r="N69" s="408"/>
      <c r="O69" s="408"/>
      <c r="P69" s="408"/>
      <c r="Q69" s="405"/>
      <c r="R69" s="405"/>
      <c r="S69" s="405"/>
    </row>
    <row r="70" spans="1:19" ht="18.75">
      <c r="A70" s="405"/>
      <c r="B70" s="405"/>
      <c r="C70" s="405"/>
      <c r="D70" s="405"/>
      <c r="E70" s="405"/>
      <c r="F70" s="405"/>
      <c r="G70" s="405"/>
      <c r="H70" s="405"/>
      <c r="I70" s="405"/>
      <c r="J70" s="405"/>
      <c r="K70" s="405"/>
      <c r="L70" s="405"/>
      <c r="M70" s="405"/>
      <c r="N70" s="405"/>
      <c r="O70" s="405"/>
      <c r="P70" s="405"/>
      <c r="Q70" s="405"/>
      <c r="R70" s="405"/>
      <c r="S70" s="405"/>
    </row>
    <row r="71" spans="1:19" ht="18.75">
      <c r="A71" s="405"/>
      <c r="B71" s="808" t="str">
        <f>'Thong tin'!B5</f>
        <v>Duy Thị Thúy</v>
      </c>
      <c r="C71" s="808"/>
      <c r="D71" s="808"/>
      <c r="E71" s="808"/>
      <c r="F71" s="405"/>
      <c r="G71" s="405"/>
      <c r="H71" s="405"/>
      <c r="I71" s="405"/>
      <c r="J71" s="405"/>
      <c r="K71" s="405"/>
      <c r="L71" s="405"/>
      <c r="M71" s="405"/>
      <c r="N71" s="808" t="str">
        <f>'Thong tin'!B6</f>
        <v>Nguyễn Tuyên </v>
      </c>
      <c r="O71" s="808"/>
      <c r="P71" s="808"/>
      <c r="Q71" s="808"/>
      <c r="R71" s="808"/>
      <c r="S71" s="808"/>
    </row>
    <row r="72" spans="1:19" ht="18.75">
      <c r="A72" s="388"/>
      <c r="B72" s="388"/>
      <c r="C72" s="388"/>
      <c r="D72" s="388"/>
      <c r="E72" s="388"/>
      <c r="F72" s="388"/>
      <c r="G72" s="388"/>
      <c r="H72" s="388"/>
      <c r="I72" s="388"/>
      <c r="J72" s="388"/>
      <c r="K72" s="388"/>
      <c r="L72" s="388"/>
      <c r="M72" s="388"/>
      <c r="N72" s="388"/>
      <c r="O72" s="388"/>
      <c r="P72" s="388"/>
      <c r="Q72" s="388"/>
      <c r="R72" s="388"/>
      <c r="S72" s="388"/>
    </row>
  </sheetData>
  <sheetProtection/>
  <mergeCells count="37">
    <mergeCell ref="R6:R9"/>
    <mergeCell ref="C7:C9"/>
    <mergeCell ref="N71:S71"/>
    <mergeCell ref="D7:E7"/>
    <mergeCell ref="D8:D9"/>
    <mergeCell ref="E8:E9"/>
    <mergeCell ref="J8:P8"/>
    <mergeCell ref="B71:E71"/>
    <mergeCell ref="A10:B10"/>
    <mergeCell ref="B63:E63"/>
    <mergeCell ref="A11:B11"/>
    <mergeCell ref="N64:S64"/>
    <mergeCell ref="B68:O68"/>
    <mergeCell ref="B64:D64"/>
    <mergeCell ref="B66:E66"/>
    <mergeCell ref="P66:R66"/>
    <mergeCell ref="A61:S61"/>
    <mergeCell ref="E1:O1"/>
    <mergeCell ref="E2:O2"/>
    <mergeCell ref="E3:O3"/>
    <mergeCell ref="F6:F9"/>
    <mergeCell ref="G6:G9"/>
    <mergeCell ref="H6:Q6"/>
    <mergeCell ref="C6:E6"/>
    <mergeCell ref="P4:S4"/>
    <mergeCell ref="H7:H9"/>
    <mergeCell ref="Q7:Q9"/>
    <mergeCell ref="A2:D2"/>
    <mergeCell ref="P2:S2"/>
    <mergeCell ref="A3:D3"/>
    <mergeCell ref="N63:S63"/>
    <mergeCell ref="A62:E62"/>
    <mergeCell ref="N62:S62"/>
    <mergeCell ref="A6:B9"/>
    <mergeCell ref="I8:I9"/>
    <mergeCell ref="S6:S9"/>
    <mergeCell ref="I7:P7"/>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538" t="s">
        <v>29</v>
      </c>
      <c r="B1" s="538"/>
      <c r="C1" s="538"/>
      <c r="D1" s="538"/>
      <c r="E1" s="537" t="s">
        <v>359</v>
      </c>
      <c r="F1" s="537"/>
      <c r="G1" s="537"/>
      <c r="H1" s="537"/>
      <c r="I1" s="537"/>
      <c r="J1" s="537"/>
      <c r="K1" s="537"/>
      <c r="L1" s="31" t="s">
        <v>335</v>
      </c>
      <c r="M1" s="31"/>
      <c r="N1" s="31"/>
      <c r="O1" s="32"/>
      <c r="P1" s="32"/>
    </row>
    <row r="2" spans="1:16" ht="15.75" customHeight="1">
      <c r="A2" s="539" t="s">
        <v>226</v>
      </c>
      <c r="B2" s="539"/>
      <c r="C2" s="539"/>
      <c r="D2" s="539"/>
      <c r="E2" s="537"/>
      <c r="F2" s="537"/>
      <c r="G2" s="537"/>
      <c r="H2" s="537"/>
      <c r="I2" s="537"/>
      <c r="J2" s="537"/>
      <c r="K2" s="537"/>
      <c r="L2" s="529" t="s">
        <v>238</v>
      </c>
      <c r="M2" s="529"/>
      <c r="N2" s="529"/>
      <c r="O2" s="35"/>
      <c r="P2" s="32"/>
    </row>
    <row r="3" spans="1:16" ht="18" customHeight="1">
      <c r="A3" s="539" t="s">
        <v>227</v>
      </c>
      <c r="B3" s="539"/>
      <c r="C3" s="539"/>
      <c r="D3" s="539"/>
      <c r="E3" s="540" t="s">
        <v>355</v>
      </c>
      <c r="F3" s="540"/>
      <c r="G3" s="540"/>
      <c r="H3" s="540"/>
      <c r="I3" s="540"/>
      <c r="J3" s="540"/>
      <c r="K3" s="36"/>
      <c r="L3" s="530" t="s">
        <v>354</v>
      </c>
      <c r="M3" s="530"/>
      <c r="N3" s="530"/>
      <c r="O3" s="32"/>
      <c r="P3" s="32"/>
    </row>
    <row r="4" spans="1:16" ht="21" customHeight="1">
      <c r="A4" s="536" t="s">
        <v>241</v>
      </c>
      <c r="B4" s="536"/>
      <c r="C4" s="536"/>
      <c r="D4" s="536"/>
      <c r="E4" s="39"/>
      <c r="F4" s="40"/>
      <c r="G4" s="41"/>
      <c r="H4" s="41"/>
      <c r="I4" s="41"/>
      <c r="J4" s="41"/>
      <c r="K4" s="32"/>
      <c r="L4" s="529" t="s">
        <v>233</v>
      </c>
      <c r="M4" s="529"/>
      <c r="N4" s="529"/>
      <c r="O4" s="35"/>
      <c r="P4" s="32"/>
    </row>
    <row r="5" spans="1:16" ht="18" customHeight="1">
      <c r="A5" s="41"/>
      <c r="B5" s="32"/>
      <c r="C5" s="42"/>
      <c r="D5" s="534"/>
      <c r="E5" s="534"/>
      <c r="F5" s="534"/>
      <c r="G5" s="534"/>
      <c r="H5" s="534"/>
      <c r="I5" s="534"/>
      <c r="J5" s="534"/>
      <c r="K5" s="534"/>
      <c r="L5" s="43" t="s">
        <v>242</v>
      </c>
      <c r="M5" s="43"/>
      <c r="N5" s="43"/>
      <c r="O5" s="32"/>
      <c r="P5" s="32"/>
    </row>
    <row r="6" spans="1:18" ht="33" customHeight="1">
      <c r="A6" s="521" t="s">
        <v>53</v>
      </c>
      <c r="B6" s="522"/>
      <c r="C6" s="535" t="s">
        <v>243</v>
      </c>
      <c r="D6" s="535"/>
      <c r="E6" s="535"/>
      <c r="F6" s="535"/>
      <c r="G6" s="531" t="s">
        <v>7</v>
      </c>
      <c r="H6" s="532"/>
      <c r="I6" s="532"/>
      <c r="J6" s="532"/>
      <c r="K6" s="532"/>
      <c r="L6" s="532"/>
      <c r="M6" s="532"/>
      <c r="N6" s="533"/>
      <c r="O6" s="547" t="s">
        <v>244</v>
      </c>
      <c r="P6" s="548"/>
      <c r="Q6" s="548"/>
      <c r="R6" s="549"/>
    </row>
    <row r="7" spans="1:18" ht="29.25" customHeight="1">
      <c r="A7" s="523"/>
      <c r="B7" s="524"/>
      <c r="C7" s="535"/>
      <c r="D7" s="535"/>
      <c r="E7" s="535"/>
      <c r="F7" s="535"/>
      <c r="G7" s="531" t="s">
        <v>245</v>
      </c>
      <c r="H7" s="532"/>
      <c r="I7" s="532"/>
      <c r="J7" s="533"/>
      <c r="K7" s="531" t="s">
        <v>88</v>
      </c>
      <c r="L7" s="532"/>
      <c r="M7" s="532"/>
      <c r="N7" s="533"/>
      <c r="O7" s="45" t="s">
        <v>246</v>
      </c>
      <c r="P7" s="45" t="s">
        <v>247</v>
      </c>
      <c r="Q7" s="550" t="s">
        <v>248</v>
      </c>
      <c r="R7" s="550" t="s">
        <v>249</v>
      </c>
    </row>
    <row r="8" spans="1:18" ht="26.25" customHeight="1">
      <c r="A8" s="523"/>
      <c r="B8" s="524"/>
      <c r="C8" s="518" t="s">
        <v>85</v>
      </c>
      <c r="D8" s="519"/>
      <c r="E8" s="518" t="s">
        <v>84</v>
      </c>
      <c r="F8" s="519"/>
      <c r="G8" s="518" t="s">
        <v>86</v>
      </c>
      <c r="H8" s="520"/>
      <c r="I8" s="518" t="s">
        <v>87</v>
      </c>
      <c r="J8" s="520"/>
      <c r="K8" s="518" t="s">
        <v>89</v>
      </c>
      <c r="L8" s="520"/>
      <c r="M8" s="518" t="s">
        <v>90</v>
      </c>
      <c r="N8" s="520"/>
      <c r="O8" s="552" t="s">
        <v>250</v>
      </c>
      <c r="P8" s="553" t="s">
        <v>251</v>
      </c>
      <c r="Q8" s="550"/>
      <c r="R8" s="550"/>
    </row>
    <row r="9" spans="1:18" ht="30.75" customHeight="1">
      <c r="A9" s="523"/>
      <c r="B9" s="524"/>
      <c r="C9" s="46" t="s">
        <v>3</v>
      </c>
      <c r="D9" s="44" t="s">
        <v>9</v>
      </c>
      <c r="E9" s="44" t="s">
        <v>3</v>
      </c>
      <c r="F9" s="44" t="s">
        <v>9</v>
      </c>
      <c r="G9" s="47" t="s">
        <v>3</v>
      </c>
      <c r="H9" s="47" t="s">
        <v>9</v>
      </c>
      <c r="I9" s="47" t="s">
        <v>3</v>
      </c>
      <c r="J9" s="47" t="s">
        <v>9</v>
      </c>
      <c r="K9" s="47" t="s">
        <v>3</v>
      </c>
      <c r="L9" s="47" t="s">
        <v>9</v>
      </c>
      <c r="M9" s="47" t="s">
        <v>3</v>
      </c>
      <c r="N9" s="47" t="s">
        <v>9</v>
      </c>
      <c r="O9" s="552"/>
      <c r="P9" s="554"/>
      <c r="Q9" s="551"/>
      <c r="R9" s="551"/>
    </row>
    <row r="10" spans="1:18" s="52" customFormat="1" ht="18" customHeight="1">
      <c r="A10" s="543" t="s">
        <v>6</v>
      </c>
      <c r="B10" s="543"/>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545" t="s">
        <v>252</v>
      </c>
      <c r="B11" s="546"/>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27" t="s">
        <v>356</v>
      </c>
      <c r="B12" s="52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25" t="s">
        <v>31</v>
      </c>
      <c r="B13" s="52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544" t="s">
        <v>357</v>
      </c>
      <c r="C28" s="544"/>
      <c r="D28" s="544"/>
      <c r="E28" s="544"/>
      <c r="F28" s="75"/>
      <c r="G28" s="76"/>
      <c r="H28" s="76"/>
      <c r="I28" s="76"/>
      <c r="J28" s="544" t="s">
        <v>358</v>
      </c>
      <c r="K28" s="544"/>
      <c r="L28" s="544"/>
      <c r="M28" s="544"/>
      <c r="N28" s="544"/>
      <c r="O28" s="77"/>
      <c r="P28" s="77"/>
      <c r="AG28" s="78" t="s">
        <v>273</v>
      </c>
      <c r="AI28" s="79">
        <f>82/88</f>
        <v>0.9318181818181818</v>
      </c>
    </row>
    <row r="29" spans="1:16" s="85" customFormat="1" ht="19.5" customHeight="1">
      <c r="A29" s="80"/>
      <c r="B29" s="517" t="s">
        <v>35</v>
      </c>
      <c r="C29" s="517"/>
      <c r="D29" s="517"/>
      <c r="E29" s="517"/>
      <c r="F29" s="82"/>
      <c r="G29" s="83"/>
      <c r="H29" s="83"/>
      <c r="I29" s="83"/>
      <c r="J29" s="517" t="s">
        <v>274</v>
      </c>
      <c r="K29" s="517"/>
      <c r="L29" s="517"/>
      <c r="M29" s="517"/>
      <c r="N29" s="517"/>
      <c r="O29" s="84"/>
      <c r="P29" s="84"/>
    </row>
    <row r="30" spans="1:16" s="85" customFormat="1" ht="19.5" customHeight="1">
      <c r="A30" s="80"/>
      <c r="B30" s="541"/>
      <c r="C30" s="541"/>
      <c r="D30" s="541"/>
      <c r="E30" s="82"/>
      <c r="F30" s="82"/>
      <c r="G30" s="83"/>
      <c r="H30" s="83"/>
      <c r="I30" s="83"/>
      <c r="J30" s="542"/>
      <c r="K30" s="542"/>
      <c r="L30" s="542"/>
      <c r="M30" s="542"/>
      <c r="N30" s="542"/>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556" t="s">
        <v>275</v>
      </c>
      <c r="C32" s="556"/>
      <c r="D32" s="556"/>
      <c r="E32" s="556"/>
      <c r="F32" s="87"/>
      <c r="G32" s="88"/>
      <c r="H32" s="88"/>
      <c r="I32" s="88"/>
      <c r="J32" s="555" t="s">
        <v>275</v>
      </c>
      <c r="K32" s="555"/>
      <c r="L32" s="555"/>
      <c r="M32" s="555"/>
      <c r="N32" s="555"/>
      <c r="O32" s="84"/>
      <c r="P32" s="84"/>
    </row>
    <row r="33" spans="1:16" s="85" customFormat="1" ht="19.5" customHeight="1">
      <c r="A33" s="80"/>
      <c r="B33" s="517" t="s">
        <v>276</v>
      </c>
      <c r="C33" s="517"/>
      <c r="D33" s="517"/>
      <c r="E33" s="517"/>
      <c r="F33" s="82"/>
      <c r="G33" s="83"/>
      <c r="H33" s="83"/>
      <c r="I33" s="83"/>
      <c r="J33" s="81"/>
      <c r="K33" s="517" t="s">
        <v>276</v>
      </c>
      <c r="L33" s="517"/>
      <c r="M33" s="51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15" t="s">
        <v>229</v>
      </c>
      <c r="C36" s="515"/>
      <c r="D36" s="515"/>
      <c r="E36" s="515"/>
      <c r="F36" s="91"/>
      <c r="G36" s="91"/>
      <c r="H36" s="91"/>
      <c r="I36" s="91"/>
      <c r="J36" s="516" t="s">
        <v>230</v>
      </c>
      <c r="K36" s="516"/>
      <c r="L36" s="516"/>
      <c r="M36" s="516"/>
      <c r="N36" s="516"/>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592" t="s">
        <v>26</v>
      </c>
      <c r="B1" s="592"/>
      <c r="C1" s="98"/>
      <c r="D1" s="595" t="s">
        <v>336</v>
      </c>
      <c r="E1" s="595"/>
      <c r="F1" s="595"/>
      <c r="G1" s="595"/>
      <c r="H1" s="595"/>
      <c r="I1" s="595"/>
      <c r="J1" s="595"/>
      <c r="K1" s="595"/>
      <c r="L1" s="595"/>
      <c r="M1" s="566" t="s">
        <v>277</v>
      </c>
      <c r="N1" s="567"/>
      <c r="O1" s="567"/>
      <c r="P1" s="567"/>
    </row>
    <row r="2" spans="1:16" s="42" customFormat="1" ht="34.5" customHeight="1">
      <c r="A2" s="594" t="s">
        <v>278</v>
      </c>
      <c r="B2" s="594"/>
      <c r="C2" s="594"/>
      <c r="D2" s="595"/>
      <c r="E2" s="595"/>
      <c r="F2" s="595"/>
      <c r="G2" s="595"/>
      <c r="H2" s="595"/>
      <c r="I2" s="595"/>
      <c r="J2" s="595"/>
      <c r="K2" s="595"/>
      <c r="L2" s="595"/>
      <c r="M2" s="568" t="s">
        <v>337</v>
      </c>
      <c r="N2" s="569"/>
      <c r="O2" s="569"/>
      <c r="P2" s="569"/>
    </row>
    <row r="3" spans="1:16" s="42" customFormat="1" ht="19.5" customHeight="1">
      <c r="A3" s="593" t="s">
        <v>279</v>
      </c>
      <c r="B3" s="593"/>
      <c r="C3" s="593"/>
      <c r="D3" s="595"/>
      <c r="E3" s="595"/>
      <c r="F3" s="595"/>
      <c r="G3" s="595"/>
      <c r="H3" s="595"/>
      <c r="I3" s="595"/>
      <c r="J3" s="595"/>
      <c r="K3" s="595"/>
      <c r="L3" s="595"/>
      <c r="M3" s="568" t="s">
        <v>280</v>
      </c>
      <c r="N3" s="569"/>
      <c r="O3" s="569"/>
      <c r="P3" s="569"/>
    </row>
    <row r="4" spans="1:16" s="103" customFormat="1" ht="18.75" customHeight="1">
      <c r="A4" s="99"/>
      <c r="B4" s="99"/>
      <c r="C4" s="100"/>
      <c r="D4" s="534"/>
      <c r="E4" s="534"/>
      <c r="F4" s="534"/>
      <c r="G4" s="534"/>
      <c r="H4" s="534"/>
      <c r="I4" s="534"/>
      <c r="J4" s="534"/>
      <c r="K4" s="534"/>
      <c r="L4" s="534"/>
      <c r="M4" s="101" t="s">
        <v>281</v>
      </c>
      <c r="N4" s="102"/>
      <c r="O4" s="102"/>
      <c r="P4" s="102"/>
    </row>
    <row r="5" spans="1:16" ht="49.5" customHeight="1">
      <c r="A5" s="581" t="s">
        <v>53</v>
      </c>
      <c r="B5" s="582"/>
      <c r="C5" s="587" t="s">
        <v>78</v>
      </c>
      <c r="D5" s="572"/>
      <c r="E5" s="572"/>
      <c r="F5" s="572"/>
      <c r="G5" s="572"/>
      <c r="H5" s="572"/>
      <c r="I5" s="572"/>
      <c r="J5" s="572"/>
      <c r="K5" s="570" t="s">
        <v>77</v>
      </c>
      <c r="L5" s="570"/>
      <c r="M5" s="570"/>
      <c r="N5" s="570"/>
      <c r="O5" s="570"/>
      <c r="P5" s="570"/>
    </row>
    <row r="6" spans="1:16" ht="20.25" customHeight="1">
      <c r="A6" s="583"/>
      <c r="B6" s="584"/>
      <c r="C6" s="587" t="s">
        <v>3</v>
      </c>
      <c r="D6" s="572"/>
      <c r="E6" s="572"/>
      <c r="F6" s="573"/>
      <c r="G6" s="570" t="s">
        <v>9</v>
      </c>
      <c r="H6" s="570"/>
      <c r="I6" s="570"/>
      <c r="J6" s="570"/>
      <c r="K6" s="571" t="s">
        <v>3</v>
      </c>
      <c r="L6" s="571"/>
      <c r="M6" s="571"/>
      <c r="N6" s="576" t="s">
        <v>9</v>
      </c>
      <c r="O6" s="576"/>
      <c r="P6" s="576"/>
    </row>
    <row r="7" spans="1:16" ht="52.5" customHeight="1">
      <c r="A7" s="583"/>
      <c r="B7" s="584"/>
      <c r="C7" s="588" t="s">
        <v>282</v>
      </c>
      <c r="D7" s="572" t="s">
        <v>74</v>
      </c>
      <c r="E7" s="572"/>
      <c r="F7" s="573"/>
      <c r="G7" s="570" t="s">
        <v>283</v>
      </c>
      <c r="H7" s="570" t="s">
        <v>74</v>
      </c>
      <c r="I7" s="570"/>
      <c r="J7" s="570"/>
      <c r="K7" s="570" t="s">
        <v>32</v>
      </c>
      <c r="L7" s="570" t="s">
        <v>75</v>
      </c>
      <c r="M7" s="570"/>
      <c r="N7" s="570" t="s">
        <v>60</v>
      </c>
      <c r="O7" s="570" t="s">
        <v>75</v>
      </c>
      <c r="P7" s="570"/>
    </row>
    <row r="8" spans="1:16" ht="15.75" customHeight="1">
      <c r="A8" s="583"/>
      <c r="B8" s="584"/>
      <c r="C8" s="588"/>
      <c r="D8" s="570" t="s">
        <v>36</v>
      </c>
      <c r="E8" s="570" t="s">
        <v>37</v>
      </c>
      <c r="F8" s="570" t="s">
        <v>40</v>
      </c>
      <c r="G8" s="570"/>
      <c r="H8" s="570" t="s">
        <v>36</v>
      </c>
      <c r="I8" s="570" t="s">
        <v>37</v>
      </c>
      <c r="J8" s="570" t="s">
        <v>40</v>
      </c>
      <c r="K8" s="570"/>
      <c r="L8" s="570" t="s">
        <v>14</v>
      </c>
      <c r="M8" s="570" t="s">
        <v>13</v>
      </c>
      <c r="N8" s="570"/>
      <c r="O8" s="570" t="s">
        <v>14</v>
      </c>
      <c r="P8" s="570" t="s">
        <v>13</v>
      </c>
    </row>
    <row r="9" spans="1:16" ht="44.25" customHeight="1">
      <c r="A9" s="585"/>
      <c r="B9" s="586"/>
      <c r="C9" s="589"/>
      <c r="D9" s="570"/>
      <c r="E9" s="570"/>
      <c r="F9" s="570"/>
      <c r="G9" s="570"/>
      <c r="H9" s="570"/>
      <c r="I9" s="570"/>
      <c r="J9" s="570"/>
      <c r="K9" s="570"/>
      <c r="L9" s="570"/>
      <c r="M9" s="570"/>
      <c r="N9" s="570"/>
      <c r="O9" s="570"/>
      <c r="P9" s="570"/>
    </row>
    <row r="10" spans="1:16" ht="15" customHeight="1">
      <c r="A10" s="579" t="s">
        <v>6</v>
      </c>
      <c r="B10" s="580"/>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590" t="s">
        <v>284</v>
      </c>
      <c r="B11" s="591"/>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574" t="s">
        <v>285</v>
      </c>
      <c r="B12" s="575"/>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577" t="s">
        <v>33</v>
      </c>
      <c r="B13" s="578"/>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562" t="s">
        <v>338</v>
      </c>
      <c r="C28" s="563"/>
      <c r="D28" s="563"/>
      <c r="E28" s="563"/>
      <c r="F28" s="123"/>
      <c r="G28" s="123"/>
      <c r="H28" s="123"/>
      <c r="I28" s="123"/>
      <c r="J28" s="123"/>
      <c r="K28" s="557" t="s">
        <v>339</v>
      </c>
      <c r="L28" s="557"/>
      <c r="M28" s="557"/>
      <c r="N28" s="557"/>
      <c r="O28" s="557"/>
      <c r="P28" s="557"/>
      <c r="AG28" s="73" t="s">
        <v>273</v>
      </c>
      <c r="AI28" s="113">
        <f>82/88</f>
        <v>0.9318181818181818</v>
      </c>
    </row>
    <row r="29" spans="2:16" ht="16.5">
      <c r="B29" s="563"/>
      <c r="C29" s="563"/>
      <c r="D29" s="563"/>
      <c r="E29" s="563"/>
      <c r="F29" s="123"/>
      <c r="G29" s="123"/>
      <c r="H29" s="123"/>
      <c r="I29" s="123"/>
      <c r="J29" s="123"/>
      <c r="K29" s="557"/>
      <c r="L29" s="557"/>
      <c r="M29" s="557"/>
      <c r="N29" s="557"/>
      <c r="O29" s="557"/>
      <c r="P29" s="557"/>
    </row>
    <row r="30" spans="2:16" ht="21" customHeight="1">
      <c r="B30" s="563"/>
      <c r="C30" s="563"/>
      <c r="D30" s="563"/>
      <c r="E30" s="563"/>
      <c r="F30" s="123"/>
      <c r="G30" s="123"/>
      <c r="H30" s="123"/>
      <c r="I30" s="123"/>
      <c r="J30" s="123"/>
      <c r="K30" s="557"/>
      <c r="L30" s="557"/>
      <c r="M30" s="557"/>
      <c r="N30" s="557"/>
      <c r="O30" s="557"/>
      <c r="P30" s="557"/>
    </row>
    <row r="32" spans="2:16" ht="16.5" customHeight="1">
      <c r="B32" s="565" t="s">
        <v>276</v>
      </c>
      <c r="C32" s="565"/>
      <c r="D32" s="565"/>
      <c r="E32" s="124"/>
      <c r="F32" s="124"/>
      <c r="G32" s="124"/>
      <c r="H32" s="124"/>
      <c r="I32" s="124"/>
      <c r="J32" s="124"/>
      <c r="K32" s="564" t="s">
        <v>340</v>
      </c>
      <c r="L32" s="564"/>
      <c r="M32" s="564"/>
      <c r="N32" s="564"/>
      <c r="O32" s="564"/>
      <c r="P32" s="564"/>
    </row>
    <row r="33" ht="12.75" customHeight="1"/>
    <row r="34" spans="2:5" ht="15.75">
      <c r="B34" s="125"/>
      <c r="C34" s="125"/>
      <c r="D34" s="125"/>
      <c r="E34" s="125"/>
    </row>
    <row r="35" ht="15.75" hidden="1"/>
    <row r="36" spans="2:16" ht="15.75">
      <c r="B36" s="560" t="s">
        <v>229</v>
      </c>
      <c r="C36" s="560"/>
      <c r="D36" s="560"/>
      <c r="E36" s="560"/>
      <c r="F36" s="126"/>
      <c r="G36" s="126"/>
      <c r="H36" s="126"/>
      <c r="I36" s="126"/>
      <c r="K36" s="561" t="s">
        <v>230</v>
      </c>
      <c r="L36" s="561"/>
      <c r="M36" s="561"/>
      <c r="N36" s="561"/>
      <c r="O36" s="561"/>
      <c r="P36" s="561"/>
    </row>
    <row r="39" ht="15.75">
      <c r="A39" s="128" t="s">
        <v>41</v>
      </c>
    </row>
    <row r="40" spans="1:6" ht="15.75">
      <c r="A40" s="129"/>
      <c r="B40" s="130" t="s">
        <v>46</v>
      </c>
      <c r="C40" s="130"/>
      <c r="D40" s="130"/>
      <c r="E40" s="130"/>
      <c r="F40" s="130"/>
    </row>
    <row r="41" spans="1:14" ht="15.75" customHeight="1">
      <c r="A41" s="131" t="s">
        <v>25</v>
      </c>
      <c r="B41" s="559" t="s">
        <v>49</v>
      </c>
      <c r="C41" s="559"/>
      <c r="D41" s="559"/>
      <c r="E41" s="559"/>
      <c r="F41" s="559"/>
      <c r="G41" s="131"/>
      <c r="H41" s="131"/>
      <c r="I41" s="131"/>
      <c r="J41" s="131"/>
      <c r="K41" s="131"/>
      <c r="L41" s="131"/>
      <c r="M41" s="131"/>
      <c r="N41" s="131"/>
    </row>
    <row r="42" spans="1:14" ht="15" customHeight="1">
      <c r="A42" s="131"/>
      <c r="B42" s="558" t="s">
        <v>50</v>
      </c>
      <c r="C42" s="558"/>
      <c r="D42" s="558"/>
      <c r="E42" s="558"/>
      <c r="F42" s="558"/>
      <c r="G42" s="558"/>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538" t="s">
        <v>95</v>
      </c>
      <c r="B1" s="538"/>
      <c r="C1" s="538"/>
      <c r="D1" s="615" t="s">
        <v>341</v>
      </c>
      <c r="E1" s="615"/>
      <c r="F1" s="615"/>
      <c r="G1" s="615"/>
      <c r="H1" s="615"/>
      <c r="I1" s="615"/>
      <c r="J1" s="612" t="s">
        <v>342</v>
      </c>
      <c r="K1" s="613"/>
      <c r="L1" s="613"/>
    </row>
    <row r="2" spans="1:13" ht="15.75" customHeight="1">
      <c r="A2" s="614" t="s">
        <v>287</v>
      </c>
      <c r="B2" s="614"/>
      <c r="C2" s="614"/>
      <c r="D2" s="615"/>
      <c r="E2" s="615"/>
      <c r="F2" s="615"/>
      <c r="G2" s="615"/>
      <c r="H2" s="615"/>
      <c r="I2" s="615"/>
      <c r="J2" s="613" t="s">
        <v>288</v>
      </c>
      <c r="K2" s="613"/>
      <c r="L2" s="613"/>
      <c r="M2" s="133"/>
    </row>
    <row r="3" spans="1:13" ht="15.75" customHeight="1">
      <c r="A3" s="539" t="s">
        <v>239</v>
      </c>
      <c r="B3" s="539"/>
      <c r="C3" s="539"/>
      <c r="D3" s="615"/>
      <c r="E3" s="615"/>
      <c r="F3" s="615"/>
      <c r="G3" s="615"/>
      <c r="H3" s="615"/>
      <c r="I3" s="615"/>
      <c r="J3" s="612" t="s">
        <v>343</v>
      </c>
      <c r="K3" s="612"/>
      <c r="L3" s="612"/>
      <c r="M3" s="37"/>
    </row>
    <row r="4" spans="1:13" ht="15.75" customHeight="1">
      <c r="A4" s="623" t="s">
        <v>241</v>
      </c>
      <c r="B4" s="623"/>
      <c r="C4" s="623"/>
      <c r="D4" s="617"/>
      <c r="E4" s="617"/>
      <c r="F4" s="617"/>
      <c r="G4" s="617"/>
      <c r="H4" s="617"/>
      <c r="I4" s="617"/>
      <c r="J4" s="613" t="s">
        <v>289</v>
      </c>
      <c r="K4" s="613"/>
      <c r="L4" s="613"/>
      <c r="M4" s="133"/>
    </row>
    <row r="5" spans="1:13" ht="15.75">
      <c r="A5" s="134"/>
      <c r="B5" s="134"/>
      <c r="C5" s="34"/>
      <c r="D5" s="34"/>
      <c r="E5" s="34"/>
      <c r="F5" s="34"/>
      <c r="G5" s="34"/>
      <c r="H5" s="34"/>
      <c r="I5" s="34"/>
      <c r="J5" s="616" t="s">
        <v>8</v>
      </c>
      <c r="K5" s="616"/>
      <c r="L5" s="616"/>
      <c r="M5" s="133"/>
    </row>
    <row r="6" spans="1:14" ht="15.75">
      <c r="A6" s="598" t="s">
        <v>53</v>
      </c>
      <c r="B6" s="599"/>
      <c r="C6" s="570" t="s">
        <v>290</v>
      </c>
      <c r="D6" s="622" t="s">
        <v>291</v>
      </c>
      <c r="E6" s="622"/>
      <c r="F6" s="622"/>
      <c r="G6" s="622"/>
      <c r="H6" s="622"/>
      <c r="I6" s="622"/>
      <c r="J6" s="535" t="s">
        <v>93</v>
      </c>
      <c r="K6" s="535"/>
      <c r="L6" s="535"/>
      <c r="M6" s="624" t="s">
        <v>292</v>
      </c>
      <c r="N6" s="625" t="s">
        <v>293</v>
      </c>
    </row>
    <row r="7" spans="1:14" ht="15.75" customHeight="1">
      <c r="A7" s="600"/>
      <c r="B7" s="601"/>
      <c r="C7" s="570"/>
      <c r="D7" s="622" t="s">
        <v>7</v>
      </c>
      <c r="E7" s="622"/>
      <c r="F7" s="622"/>
      <c r="G7" s="622"/>
      <c r="H7" s="622"/>
      <c r="I7" s="622"/>
      <c r="J7" s="535"/>
      <c r="K7" s="535"/>
      <c r="L7" s="535"/>
      <c r="M7" s="624"/>
      <c r="N7" s="625"/>
    </row>
    <row r="8" spans="1:14" s="73" customFormat="1" ht="31.5" customHeight="1">
      <c r="A8" s="600"/>
      <c r="B8" s="601"/>
      <c r="C8" s="570"/>
      <c r="D8" s="535" t="s">
        <v>91</v>
      </c>
      <c r="E8" s="535" t="s">
        <v>92</v>
      </c>
      <c r="F8" s="535"/>
      <c r="G8" s="535"/>
      <c r="H8" s="535"/>
      <c r="I8" s="535"/>
      <c r="J8" s="535"/>
      <c r="K8" s="535"/>
      <c r="L8" s="535"/>
      <c r="M8" s="624"/>
      <c r="N8" s="625"/>
    </row>
    <row r="9" spans="1:14" s="73" customFormat="1" ht="15.75" customHeight="1">
      <c r="A9" s="600"/>
      <c r="B9" s="601"/>
      <c r="C9" s="570"/>
      <c r="D9" s="535"/>
      <c r="E9" s="535" t="s">
        <v>94</v>
      </c>
      <c r="F9" s="535" t="s">
        <v>7</v>
      </c>
      <c r="G9" s="535"/>
      <c r="H9" s="535"/>
      <c r="I9" s="535"/>
      <c r="J9" s="535" t="s">
        <v>7</v>
      </c>
      <c r="K9" s="535"/>
      <c r="L9" s="535"/>
      <c r="M9" s="624"/>
      <c r="N9" s="625"/>
    </row>
    <row r="10" spans="1:14" s="73" customFormat="1" ht="86.25" customHeight="1">
      <c r="A10" s="602"/>
      <c r="B10" s="603"/>
      <c r="C10" s="570"/>
      <c r="D10" s="535"/>
      <c r="E10" s="535"/>
      <c r="F10" s="104" t="s">
        <v>22</v>
      </c>
      <c r="G10" s="104" t="s">
        <v>24</v>
      </c>
      <c r="H10" s="104" t="s">
        <v>16</v>
      </c>
      <c r="I10" s="104" t="s">
        <v>23</v>
      </c>
      <c r="J10" s="104" t="s">
        <v>15</v>
      </c>
      <c r="K10" s="104" t="s">
        <v>20</v>
      </c>
      <c r="L10" s="104" t="s">
        <v>21</v>
      </c>
      <c r="M10" s="624"/>
      <c r="N10" s="625"/>
    </row>
    <row r="11" spans="1:32" ht="13.5" customHeight="1">
      <c r="A11" s="608" t="s">
        <v>5</v>
      </c>
      <c r="B11" s="609"/>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20" t="s">
        <v>284</v>
      </c>
      <c r="B12" s="621"/>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18" t="s">
        <v>240</v>
      </c>
      <c r="B13" s="619"/>
      <c r="C13" s="139">
        <v>59</v>
      </c>
      <c r="D13" s="139">
        <v>43</v>
      </c>
      <c r="E13" s="139">
        <v>0</v>
      </c>
      <c r="F13" s="139">
        <v>5</v>
      </c>
      <c r="G13" s="139">
        <v>2</v>
      </c>
      <c r="H13" s="139">
        <v>7</v>
      </c>
      <c r="I13" s="139">
        <v>2</v>
      </c>
      <c r="J13" s="139">
        <v>10</v>
      </c>
      <c r="K13" s="139">
        <v>44</v>
      </c>
      <c r="L13" s="139">
        <v>5</v>
      </c>
      <c r="M13" s="136"/>
      <c r="N13" s="137"/>
    </row>
    <row r="14" spans="1:37" s="52" customFormat="1" ht="16.5" customHeight="1">
      <c r="A14" s="606" t="s">
        <v>30</v>
      </c>
      <c r="B14" s="60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544" t="s">
        <v>344</v>
      </c>
      <c r="B29" s="610"/>
      <c r="C29" s="610"/>
      <c r="D29" s="610"/>
      <c r="E29" s="158"/>
      <c r="F29" s="158"/>
      <c r="G29" s="158"/>
      <c r="H29" s="596" t="s">
        <v>294</v>
      </c>
      <c r="I29" s="596"/>
      <c r="J29" s="596"/>
      <c r="K29" s="596"/>
      <c r="L29" s="596"/>
      <c r="M29" s="159"/>
    </row>
    <row r="30" spans="1:12" ht="18.75">
      <c r="A30" s="610"/>
      <c r="B30" s="610"/>
      <c r="C30" s="610"/>
      <c r="D30" s="610"/>
      <c r="E30" s="158"/>
      <c r="F30" s="158"/>
      <c r="G30" s="158"/>
      <c r="H30" s="597" t="s">
        <v>295</v>
      </c>
      <c r="I30" s="597"/>
      <c r="J30" s="597"/>
      <c r="K30" s="597"/>
      <c r="L30" s="597"/>
    </row>
    <row r="31" spans="1:12" s="32" customFormat="1" ht="16.5" customHeight="1">
      <c r="A31" s="541"/>
      <c r="B31" s="541"/>
      <c r="C31" s="541"/>
      <c r="D31" s="541"/>
      <c r="E31" s="160"/>
      <c r="F31" s="160"/>
      <c r="G31" s="160"/>
      <c r="H31" s="542"/>
      <c r="I31" s="542"/>
      <c r="J31" s="542"/>
      <c r="K31" s="542"/>
      <c r="L31" s="542"/>
    </row>
    <row r="32" spans="1:12" ht="18.75">
      <c r="A32" s="89"/>
      <c r="B32" s="541" t="s">
        <v>276</v>
      </c>
      <c r="C32" s="541"/>
      <c r="D32" s="541"/>
      <c r="E32" s="160"/>
      <c r="F32" s="160"/>
      <c r="G32" s="160"/>
      <c r="H32" s="160"/>
      <c r="I32" s="611" t="s">
        <v>276</v>
      </c>
      <c r="J32" s="611"/>
      <c r="K32" s="611"/>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15" t="s">
        <v>229</v>
      </c>
      <c r="B37" s="515"/>
      <c r="C37" s="515"/>
      <c r="D37" s="515"/>
      <c r="E37" s="91"/>
      <c r="F37" s="91"/>
      <c r="G37" s="91"/>
      <c r="H37" s="516" t="s">
        <v>229</v>
      </c>
      <c r="I37" s="516"/>
      <c r="J37" s="516"/>
      <c r="K37" s="516"/>
      <c r="L37" s="516"/>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05" t="s">
        <v>46</v>
      </c>
      <c r="C40" s="605"/>
      <c r="D40" s="605"/>
      <c r="E40" s="605"/>
      <c r="F40" s="605"/>
      <c r="G40" s="605"/>
      <c r="H40" s="605"/>
      <c r="I40" s="605"/>
      <c r="J40" s="605"/>
      <c r="K40" s="605"/>
      <c r="L40" s="605"/>
    </row>
    <row r="41" spans="1:12" ht="16.5" customHeight="1">
      <c r="A41" s="165"/>
      <c r="B41" s="604" t="s">
        <v>48</v>
      </c>
      <c r="C41" s="604"/>
      <c r="D41" s="604"/>
      <c r="E41" s="604"/>
      <c r="F41" s="604"/>
      <c r="G41" s="604"/>
      <c r="H41" s="604"/>
      <c r="I41" s="604"/>
      <c r="J41" s="604"/>
      <c r="K41" s="604"/>
      <c r="L41" s="604"/>
    </row>
    <row r="42" ht="15.75">
      <c r="B42" s="38" t="s">
        <v>47</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660" t="s">
        <v>117</v>
      </c>
      <c r="B1" s="660"/>
      <c r="C1" s="660"/>
      <c r="D1" s="656" t="s">
        <v>298</v>
      </c>
      <c r="E1" s="657"/>
      <c r="F1" s="657"/>
      <c r="G1" s="657"/>
      <c r="H1" s="657"/>
      <c r="I1" s="657"/>
      <c r="J1" s="657"/>
      <c r="K1" s="657"/>
      <c r="L1" s="657"/>
      <c r="M1" s="657"/>
      <c r="N1" s="657"/>
      <c r="O1" s="212"/>
      <c r="P1" s="169" t="s">
        <v>348</v>
      </c>
      <c r="Q1" s="168"/>
      <c r="R1" s="168"/>
      <c r="S1" s="168"/>
      <c r="T1" s="168"/>
      <c r="U1" s="212"/>
    </row>
    <row r="2" spans="1:21" ht="16.5" customHeight="1">
      <c r="A2" s="658" t="s">
        <v>299</v>
      </c>
      <c r="B2" s="658"/>
      <c r="C2" s="658"/>
      <c r="D2" s="657"/>
      <c r="E2" s="657"/>
      <c r="F2" s="657"/>
      <c r="G2" s="657"/>
      <c r="H2" s="657"/>
      <c r="I2" s="657"/>
      <c r="J2" s="657"/>
      <c r="K2" s="657"/>
      <c r="L2" s="657"/>
      <c r="M2" s="657"/>
      <c r="N2" s="657"/>
      <c r="O2" s="213"/>
      <c r="P2" s="649" t="s">
        <v>300</v>
      </c>
      <c r="Q2" s="649"/>
      <c r="R2" s="649"/>
      <c r="S2" s="649"/>
      <c r="T2" s="649"/>
      <c r="U2" s="213"/>
    </row>
    <row r="3" spans="1:21" ht="16.5" customHeight="1">
      <c r="A3" s="629" t="s">
        <v>301</v>
      </c>
      <c r="B3" s="629"/>
      <c r="C3" s="629"/>
      <c r="D3" s="661" t="s">
        <v>302</v>
      </c>
      <c r="E3" s="661"/>
      <c r="F3" s="661"/>
      <c r="G3" s="661"/>
      <c r="H3" s="661"/>
      <c r="I3" s="661"/>
      <c r="J3" s="661"/>
      <c r="K3" s="661"/>
      <c r="L3" s="661"/>
      <c r="M3" s="661"/>
      <c r="N3" s="661"/>
      <c r="O3" s="213"/>
      <c r="P3" s="173" t="s">
        <v>347</v>
      </c>
      <c r="Q3" s="213"/>
      <c r="R3" s="213"/>
      <c r="S3" s="213"/>
      <c r="T3" s="213"/>
      <c r="U3" s="213"/>
    </row>
    <row r="4" spans="1:21" ht="16.5" customHeight="1">
      <c r="A4" s="662" t="s">
        <v>241</v>
      </c>
      <c r="B4" s="662"/>
      <c r="C4" s="662"/>
      <c r="D4" s="638"/>
      <c r="E4" s="638"/>
      <c r="F4" s="638"/>
      <c r="G4" s="638"/>
      <c r="H4" s="638"/>
      <c r="I4" s="638"/>
      <c r="J4" s="638"/>
      <c r="K4" s="638"/>
      <c r="L4" s="638"/>
      <c r="M4" s="638"/>
      <c r="N4" s="638"/>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650" t="s">
        <v>53</v>
      </c>
      <c r="B6" s="651"/>
      <c r="C6" s="634" t="s">
        <v>118</v>
      </c>
      <c r="D6" s="659" t="s">
        <v>119</v>
      </c>
      <c r="E6" s="633"/>
      <c r="F6" s="633"/>
      <c r="G6" s="633"/>
      <c r="H6" s="633"/>
      <c r="I6" s="633"/>
      <c r="J6" s="633"/>
      <c r="K6" s="633"/>
      <c r="L6" s="633"/>
      <c r="M6" s="633"/>
      <c r="N6" s="633"/>
      <c r="O6" s="633"/>
      <c r="P6" s="633"/>
      <c r="Q6" s="633"/>
      <c r="R6" s="633"/>
      <c r="S6" s="633"/>
      <c r="T6" s="634" t="s">
        <v>120</v>
      </c>
      <c r="U6" s="216"/>
    </row>
    <row r="7" spans="1:20" s="218" customFormat="1" ht="12.75" customHeight="1">
      <c r="A7" s="652"/>
      <c r="B7" s="653"/>
      <c r="C7" s="634"/>
      <c r="D7" s="635" t="s">
        <v>115</v>
      </c>
      <c r="E7" s="633" t="s">
        <v>7</v>
      </c>
      <c r="F7" s="633"/>
      <c r="G7" s="633"/>
      <c r="H7" s="633"/>
      <c r="I7" s="633"/>
      <c r="J7" s="633"/>
      <c r="K7" s="633"/>
      <c r="L7" s="633"/>
      <c r="M7" s="633"/>
      <c r="N7" s="633"/>
      <c r="O7" s="633"/>
      <c r="P7" s="633"/>
      <c r="Q7" s="633"/>
      <c r="R7" s="633"/>
      <c r="S7" s="633"/>
      <c r="T7" s="634"/>
    </row>
    <row r="8" spans="1:21" s="218" customFormat="1" ht="43.5" customHeight="1">
      <c r="A8" s="652"/>
      <c r="B8" s="653"/>
      <c r="C8" s="634"/>
      <c r="D8" s="636"/>
      <c r="E8" s="666" t="s">
        <v>121</v>
      </c>
      <c r="F8" s="634"/>
      <c r="G8" s="634"/>
      <c r="H8" s="634" t="s">
        <v>122</v>
      </c>
      <c r="I8" s="634"/>
      <c r="J8" s="634"/>
      <c r="K8" s="634" t="s">
        <v>123</v>
      </c>
      <c r="L8" s="634"/>
      <c r="M8" s="634" t="s">
        <v>124</v>
      </c>
      <c r="N8" s="634"/>
      <c r="O8" s="634"/>
      <c r="P8" s="634" t="s">
        <v>125</v>
      </c>
      <c r="Q8" s="634" t="s">
        <v>126</v>
      </c>
      <c r="R8" s="634" t="s">
        <v>127</v>
      </c>
      <c r="S8" s="663" t="s">
        <v>128</v>
      </c>
      <c r="T8" s="634"/>
      <c r="U8" s="626" t="s">
        <v>304</v>
      </c>
    </row>
    <row r="9" spans="1:21" s="218" customFormat="1" ht="44.25" customHeight="1">
      <c r="A9" s="654"/>
      <c r="B9" s="655"/>
      <c r="C9" s="634"/>
      <c r="D9" s="637"/>
      <c r="E9" s="219" t="s">
        <v>129</v>
      </c>
      <c r="F9" s="215" t="s">
        <v>130</v>
      </c>
      <c r="G9" s="215" t="s">
        <v>305</v>
      </c>
      <c r="H9" s="215" t="s">
        <v>131</v>
      </c>
      <c r="I9" s="215" t="s">
        <v>132</v>
      </c>
      <c r="J9" s="215" t="s">
        <v>133</v>
      </c>
      <c r="K9" s="215" t="s">
        <v>130</v>
      </c>
      <c r="L9" s="215" t="s">
        <v>134</v>
      </c>
      <c r="M9" s="215" t="s">
        <v>135</v>
      </c>
      <c r="N9" s="215" t="s">
        <v>136</v>
      </c>
      <c r="O9" s="215" t="s">
        <v>306</v>
      </c>
      <c r="P9" s="634"/>
      <c r="Q9" s="634"/>
      <c r="R9" s="634"/>
      <c r="S9" s="663"/>
      <c r="T9" s="634"/>
      <c r="U9" s="627"/>
    </row>
    <row r="10" spans="1:21" s="222" customFormat="1" ht="15.75" customHeight="1">
      <c r="A10" s="630" t="s">
        <v>6</v>
      </c>
      <c r="B10" s="631"/>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27"/>
    </row>
    <row r="11" spans="1:21" s="222" customFormat="1" ht="15.75" customHeight="1">
      <c r="A11" s="664" t="s">
        <v>284</v>
      </c>
      <c r="B11" s="66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28"/>
    </row>
    <row r="12" spans="1:21" s="222" customFormat="1" ht="15.75" customHeight="1">
      <c r="A12" s="640" t="s">
        <v>285</v>
      </c>
      <c r="B12" s="64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646" t="s">
        <v>30</v>
      </c>
      <c r="B13" s="64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32" t="s">
        <v>272</v>
      </c>
      <c r="C28" s="632"/>
      <c r="D28" s="632"/>
      <c r="E28" s="632"/>
      <c r="F28" s="181"/>
      <c r="G28" s="181"/>
      <c r="H28" s="181"/>
      <c r="I28" s="181"/>
      <c r="J28" s="181"/>
      <c r="K28" s="181" t="s">
        <v>137</v>
      </c>
      <c r="L28" s="182"/>
      <c r="M28" s="639" t="s">
        <v>307</v>
      </c>
      <c r="N28" s="639"/>
      <c r="O28" s="639"/>
      <c r="P28" s="639"/>
      <c r="Q28" s="639"/>
      <c r="R28" s="639"/>
      <c r="S28" s="639"/>
      <c r="T28" s="639"/>
    </row>
    <row r="29" spans="1:20" s="233" customFormat="1" ht="18.75" customHeight="1">
      <c r="A29" s="232"/>
      <c r="B29" s="645" t="s">
        <v>138</v>
      </c>
      <c r="C29" s="645"/>
      <c r="D29" s="645"/>
      <c r="E29" s="234"/>
      <c r="F29" s="183"/>
      <c r="G29" s="183"/>
      <c r="H29" s="183"/>
      <c r="I29" s="183"/>
      <c r="J29" s="183"/>
      <c r="K29" s="183"/>
      <c r="L29" s="182"/>
      <c r="M29" s="648" t="s">
        <v>296</v>
      </c>
      <c r="N29" s="648"/>
      <c r="O29" s="648"/>
      <c r="P29" s="648"/>
      <c r="Q29" s="648"/>
      <c r="R29" s="648"/>
      <c r="S29" s="648"/>
      <c r="T29" s="648"/>
    </row>
    <row r="30" spans="1:20" s="233" customFormat="1" ht="18.75">
      <c r="A30" s="184"/>
      <c r="B30" s="642"/>
      <c r="C30" s="642"/>
      <c r="D30" s="642"/>
      <c r="E30" s="186"/>
      <c r="F30" s="186"/>
      <c r="G30" s="186"/>
      <c r="H30" s="186"/>
      <c r="I30" s="186"/>
      <c r="J30" s="186"/>
      <c r="K30" s="186"/>
      <c r="L30" s="186"/>
      <c r="M30" s="643"/>
      <c r="N30" s="643"/>
      <c r="O30" s="643"/>
      <c r="P30" s="643"/>
      <c r="Q30" s="643"/>
      <c r="R30" s="643"/>
      <c r="S30" s="643"/>
      <c r="T30" s="64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644" t="s">
        <v>276</v>
      </c>
      <c r="C36" s="644"/>
      <c r="D36" s="644"/>
      <c r="E36" s="236"/>
      <c r="F36" s="236"/>
      <c r="G36" s="236"/>
      <c r="H36" s="236"/>
      <c r="I36" s="236"/>
      <c r="J36" s="236"/>
      <c r="K36" s="236"/>
      <c r="L36" s="236"/>
      <c r="M36" s="236"/>
      <c r="N36" s="644" t="s">
        <v>276</v>
      </c>
      <c r="O36" s="644"/>
      <c r="P36" s="644"/>
      <c r="Q36" s="644"/>
      <c r="R36" s="644"/>
      <c r="S36" s="64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15" t="s">
        <v>229</v>
      </c>
      <c r="C38" s="515"/>
      <c r="D38" s="515"/>
      <c r="E38" s="210"/>
      <c r="F38" s="210"/>
      <c r="G38" s="210"/>
      <c r="H38" s="210"/>
      <c r="I38" s="182"/>
      <c r="J38" s="182"/>
      <c r="K38" s="182"/>
      <c r="L38" s="182"/>
      <c r="M38" s="516" t="s">
        <v>230</v>
      </c>
      <c r="N38" s="516"/>
      <c r="O38" s="516"/>
      <c r="P38" s="516"/>
      <c r="Q38" s="516"/>
      <c r="R38" s="516"/>
      <c r="S38" s="516"/>
      <c r="T38" s="516"/>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690" t="s">
        <v>143</v>
      </c>
      <c r="B1" s="690"/>
      <c r="C1" s="690"/>
      <c r="D1" s="238"/>
      <c r="E1" s="695" t="s">
        <v>144</v>
      </c>
      <c r="F1" s="695"/>
      <c r="G1" s="695"/>
      <c r="H1" s="695"/>
      <c r="I1" s="695"/>
      <c r="J1" s="695"/>
      <c r="K1" s="695"/>
      <c r="L1" s="695"/>
      <c r="M1" s="695"/>
      <c r="N1" s="695"/>
      <c r="O1" s="191"/>
      <c r="P1" s="704" t="s">
        <v>346</v>
      </c>
      <c r="Q1" s="704"/>
      <c r="R1" s="704"/>
      <c r="S1" s="704"/>
      <c r="T1" s="704"/>
    </row>
    <row r="2" spans="1:20" ht="15.75" customHeight="1">
      <c r="A2" s="691" t="s">
        <v>308</v>
      </c>
      <c r="B2" s="691"/>
      <c r="C2" s="691"/>
      <c r="D2" s="691"/>
      <c r="E2" s="693" t="s">
        <v>145</v>
      </c>
      <c r="F2" s="693"/>
      <c r="G2" s="693"/>
      <c r="H2" s="693"/>
      <c r="I2" s="693"/>
      <c r="J2" s="693"/>
      <c r="K2" s="693"/>
      <c r="L2" s="693"/>
      <c r="M2" s="693"/>
      <c r="N2" s="693"/>
      <c r="O2" s="194"/>
      <c r="P2" s="707" t="s">
        <v>288</v>
      </c>
      <c r="Q2" s="707"/>
      <c r="R2" s="707"/>
      <c r="S2" s="707"/>
      <c r="T2" s="707"/>
    </row>
    <row r="3" spans="1:20" ht="17.25">
      <c r="A3" s="691" t="s">
        <v>239</v>
      </c>
      <c r="B3" s="691"/>
      <c r="C3" s="691"/>
      <c r="D3" s="239"/>
      <c r="E3" s="696" t="s">
        <v>240</v>
      </c>
      <c r="F3" s="696"/>
      <c r="G3" s="696"/>
      <c r="H3" s="696"/>
      <c r="I3" s="696"/>
      <c r="J3" s="696"/>
      <c r="K3" s="696"/>
      <c r="L3" s="696"/>
      <c r="M3" s="696"/>
      <c r="N3" s="696"/>
      <c r="O3" s="194"/>
      <c r="P3" s="708" t="s">
        <v>347</v>
      </c>
      <c r="Q3" s="708"/>
      <c r="R3" s="708"/>
      <c r="S3" s="708"/>
      <c r="T3" s="708"/>
    </row>
    <row r="4" spans="1:20" ht="18.75" customHeight="1">
      <c r="A4" s="692" t="s">
        <v>241</v>
      </c>
      <c r="B4" s="692"/>
      <c r="C4" s="692"/>
      <c r="D4" s="694"/>
      <c r="E4" s="694"/>
      <c r="F4" s="694"/>
      <c r="G4" s="694"/>
      <c r="H4" s="694"/>
      <c r="I4" s="694"/>
      <c r="J4" s="694"/>
      <c r="K4" s="694"/>
      <c r="L4" s="694"/>
      <c r="M4" s="694"/>
      <c r="N4" s="694"/>
      <c r="O4" s="195"/>
      <c r="P4" s="707" t="s">
        <v>280</v>
      </c>
      <c r="Q4" s="708"/>
      <c r="R4" s="708"/>
      <c r="S4" s="708"/>
      <c r="T4" s="708"/>
    </row>
    <row r="5" spans="1:23" ht="15">
      <c r="A5" s="208"/>
      <c r="B5" s="208"/>
      <c r="C5" s="240"/>
      <c r="D5" s="240"/>
      <c r="E5" s="208"/>
      <c r="F5" s="208"/>
      <c r="G5" s="208"/>
      <c r="H5" s="208"/>
      <c r="I5" s="208"/>
      <c r="J5" s="208"/>
      <c r="K5" s="208"/>
      <c r="L5" s="208"/>
      <c r="P5" s="703" t="s">
        <v>303</v>
      </c>
      <c r="Q5" s="703"/>
      <c r="R5" s="703"/>
      <c r="S5" s="703"/>
      <c r="T5" s="703"/>
      <c r="U5" s="241"/>
      <c r="V5" s="241"/>
      <c r="W5" s="241"/>
    </row>
    <row r="6" spans="1:23" ht="29.25" customHeight="1">
      <c r="A6" s="650" t="s">
        <v>53</v>
      </c>
      <c r="B6" s="677"/>
      <c r="C6" s="670" t="s">
        <v>2</v>
      </c>
      <c r="D6" s="709" t="s">
        <v>146</v>
      </c>
      <c r="E6" s="680"/>
      <c r="F6" s="680"/>
      <c r="G6" s="680"/>
      <c r="H6" s="680"/>
      <c r="I6" s="680"/>
      <c r="J6" s="681"/>
      <c r="K6" s="697" t="s">
        <v>147</v>
      </c>
      <c r="L6" s="698"/>
      <c r="M6" s="698"/>
      <c r="N6" s="698"/>
      <c r="O6" s="698"/>
      <c r="P6" s="698"/>
      <c r="Q6" s="698"/>
      <c r="R6" s="698"/>
      <c r="S6" s="698"/>
      <c r="T6" s="699"/>
      <c r="U6" s="242"/>
      <c r="V6" s="243"/>
      <c r="W6" s="243"/>
    </row>
    <row r="7" spans="1:20" ht="19.5" customHeight="1">
      <c r="A7" s="652"/>
      <c r="B7" s="678"/>
      <c r="C7" s="671"/>
      <c r="D7" s="680" t="s">
        <v>7</v>
      </c>
      <c r="E7" s="680"/>
      <c r="F7" s="680"/>
      <c r="G7" s="680"/>
      <c r="H7" s="680"/>
      <c r="I7" s="680"/>
      <c r="J7" s="681"/>
      <c r="K7" s="700"/>
      <c r="L7" s="701"/>
      <c r="M7" s="701"/>
      <c r="N7" s="701"/>
      <c r="O7" s="701"/>
      <c r="P7" s="701"/>
      <c r="Q7" s="701"/>
      <c r="R7" s="701"/>
      <c r="S7" s="701"/>
      <c r="T7" s="702"/>
    </row>
    <row r="8" spans="1:20" ht="33" customHeight="1">
      <c r="A8" s="652"/>
      <c r="B8" s="678"/>
      <c r="C8" s="671"/>
      <c r="D8" s="669" t="s">
        <v>148</v>
      </c>
      <c r="E8" s="676"/>
      <c r="F8" s="673" t="s">
        <v>149</v>
      </c>
      <c r="G8" s="676"/>
      <c r="H8" s="673" t="s">
        <v>150</v>
      </c>
      <c r="I8" s="676"/>
      <c r="J8" s="673" t="s">
        <v>151</v>
      </c>
      <c r="K8" s="706" t="s">
        <v>152</v>
      </c>
      <c r="L8" s="706"/>
      <c r="M8" s="706"/>
      <c r="N8" s="706" t="s">
        <v>153</v>
      </c>
      <c r="O8" s="706"/>
      <c r="P8" s="706"/>
      <c r="Q8" s="673" t="s">
        <v>154</v>
      </c>
      <c r="R8" s="705" t="s">
        <v>155</v>
      </c>
      <c r="S8" s="705" t="s">
        <v>156</v>
      </c>
      <c r="T8" s="673" t="s">
        <v>157</v>
      </c>
    </row>
    <row r="9" spans="1:20" ht="18.75" customHeight="1">
      <c r="A9" s="652"/>
      <c r="B9" s="678"/>
      <c r="C9" s="671"/>
      <c r="D9" s="669" t="s">
        <v>158</v>
      </c>
      <c r="E9" s="673" t="s">
        <v>159</v>
      </c>
      <c r="F9" s="673" t="s">
        <v>158</v>
      </c>
      <c r="G9" s="673" t="s">
        <v>159</v>
      </c>
      <c r="H9" s="673" t="s">
        <v>158</v>
      </c>
      <c r="I9" s="673" t="s">
        <v>160</v>
      </c>
      <c r="J9" s="673"/>
      <c r="K9" s="706"/>
      <c r="L9" s="706"/>
      <c r="M9" s="706"/>
      <c r="N9" s="706"/>
      <c r="O9" s="706"/>
      <c r="P9" s="706"/>
      <c r="Q9" s="673"/>
      <c r="R9" s="705"/>
      <c r="S9" s="705"/>
      <c r="T9" s="673"/>
    </row>
    <row r="10" spans="1:20" ht="23.25" customHeight="1">
      <c r="A10" s="654"/>
      <c r="B10" s="679"/>
      <c r="C10" s="672"/>
      <c r="D10" s="669"/>
      <c r="E10" s="673"/>
      <c r="F10" s="673"/>
      <c r="G10" s="673"/>
      <c r="H10" s="673"/>
      <c r="I10" s="673"/>
      <c r="J10" s="673"/>
      <c r="K10" s="244" t="s">
        <v>161</v>
      </c>
      <c r="L10" s="244" t="s">
        <v>136</v>
      </c>
      <c r="M10" s="244" t="s">
        <v>162</v>
      </c>
      <c r="N10" s="244" t="s">
        <v>161</v>
      </c>
      <c r="O10" s="244" t="s">
        <v>163</v>
      </c>
      <c r="P10" s="244" t="s">
        <v>164</v>
      </c>
      <c r="Q10" s="673"/>
      <c r="R10" s="705"/>
      <c r="S10" s="705"/>
      <c r="T10" s="673"/>
    </row>
    <row r="11" spans="1:32" s="201" customFormat="1" ht="17.25" customHeight="1">
      <c r="A11" s="674" t="s">
        <v>6</v>
      </c>
      <c r="B11" s="675"/>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682" t="s">
        <v>309</v>
      </c>
      <c r="B12" s="683"/>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687" t="s">
        <v>285</v>
      </c>
      <c r="B13" s="68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668" t="s">
        <v>165</v>
      </c>
      <c r="B14" s="669"/>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685" t="s">
        <v>297</v>
      </c>
      <c r="C29" s="685"/>
      <c r="D29" s="685"/>
      <c r="E29" s="685"/>
      <c r="F29" s="258"/>
      <c r="G29" s="258"/>
      <c r="H29" s="258"/>
      <c r="I29" s="258"/>
      <c r="J29" s="258"/>
      <c r="K29" s="258"/>
      <c r="L29" s="206"/>
      <c r="M29" s="684" t="s">
        <v>310</v>
      </c>
      <c r="N29" s="684"/>
      <c r="O29" s="684"/>
      <c r="P29" s="684"/>
      <c r="Q29" s="684"/>
      <c r="R29" s="684"/>
      <c r="S29" s="684"/>
      <c r="T29" s="684"/>
    </row>
    <row r="30" spans="1:20" ht="18.75" customHeight="1">
      <c r="A30" s="202"/>
      <c r="B30" s="686" t="s">
        <v>138</v>
      </c>
      <c r="C30" s="686"/>
      <c r="D30" s="686"/>
      <c r="E30" s="686"/>
      <c r="F30" s="205"/>
      <c r="G30" s="205"/>
      <c r="H30" s="205"/>
      <c r="I30" s="205"/>
      <c r="J30" s="205"/>
      <c r="K30" s="205"/>
      <c r="L30" s="206"/>
      <c r="M30" s="689" t="s">
        <v>139</v>
      </c>
      <c r="N30" s="689"/>
      <c r="O30" s="689"/>
      <c r="P30" s="689"/>
      <c r="Q30" s="689"/>
      <c r="R30" s="689"/>
      <c r="S30" s="689"/>
      <c r="T30" s="689"/>
    </row>
    <row r="31" spans="1:20" ht="18.75">
      <c r="A31" s="208"/>
      <c r="B31" s="642"/>
      <c r="C31" s="642"/>
      <c r="D31" s="642"/>
      <c r="E31" s="642"/>
      <c r="F31" s="209"/>
      <c r="G31" s="209"/>
      <c r="H31" s="209"/>
      <c r="I31" s="209"/>
      <c r="J31" s="209"/>
      <c r="K31" s="209"/>
      <c r="L31" s="209"/>
      <c r="M31" s="643"/>
      <c r="N31" s="643"/>
      <c r="O31" s="643"/>
      <c r="P31" s="643"/>
      <c r="Q31" s="643"/>
      <c r="R31" s="643"/>
      <c r="S31" s="643"/>
      <c r="T31" s="64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667" t="s">
        <v>276</v>
      </c>
      <c r="C33" s="667"/>
      <c r="D33" s="667"/>
      <c r="E33" s="667"/>
      <c r="F33" s="667"/>
      <c r="G33" s="259"/>
      <c r="H33" s="259"/>
      <c r="I33" s="259"/>
      <c r="J33" s="259"/>
      <c r="K33" s="259"/>
      <c r="L33" s="259"/>
      <c r="M33" s="259"/>
      <c r="N33" s="667" t="s">
        <v>276</v>
      </c>
      <c r="O33" s="667"/>
      <c r="P33" s="667"/>
      <c r="Q33" s="667"/>
      <c r="R33" s="667"/>
      <c r="S33" s="667"/>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15" t="s">
        <v>229</v>
      </c>
      <c r="C35" s="515"/>
      <c r="D35" s="515"/>
      <c r="E35" s="515"/>
      <c r="F35" s="210"/>
      <c r="G35" s="210"/>
      <c r="H35" s="210"/>
      <c r="I35" s="182"/>
      <c r="J35" s="182"/>
      <c r="K35" s="182"/>
      <c r="L35" s="182"/>
      <c r="M35" s="516" t="s">
        <v>230</v>
      </c>
      <c r="N35" s="516"/>
      <c r="O35" s="516"/>
      <c r="P35" s="516"/>
      <c r="Q35" s="516"/>
      <c r="R35" s="516"/>
      <c r="S35" s="516"/>
      <c r="T35" s="516"/>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H9:H10"/>
    <mergeCell ref="G9:G10"/>
    <mergeCell ref="I9:I10"/>
    <mergeCell ref="D6:J6"/>
    <mergeCell ref="D9:D10"/>
    <mergeCell ref="F8:G8"/>
    <mergeCell ref="P5:T5"/>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13" t="s">
        <v>168</v>
      </c>
      <c r="B1" s="713"/>
      <c r="C1" s="713"/>
      <c r="D1" s="716" t="s">
        <v>349</v>
      </c>
      <c r="E1" s="716"/>
      <c r="F1" s="716"/>
      <c r="G1" s="716"/>
      <c r="H1" s="716"/>
      <c r="I1" s="716"/>
      <c r="J1" s="717" t="s">
        <v>350</v>
      </c>
      <c r="K1" s="718"/>
      <c r="L1" s="718"/>
    </row>
    <row r="2" spans="1:12" ht="34.5" customHeight="1">
      <c r="A2" s="719" t="s">
        <v>311</v>
      </c>
      <c r="B2" s="719"/>
      <c r="C2" s="719"/>
      <c r="D2" s="716"/>
      <c r="E2" s="716"/>
      <c r="F2" s="716"/>
      <c r="G2" s="716"/>
      <c r="H2" s="716"/>
      <c r="I2" s="716"/>
      <c r="J2" s="720" t="s">
        <v>351</v>
      </c>
      <c r="K2" s="721"/>
      <c r="L2" s="721"/>
    </row>
    <row r="3" spans="1:12" ht="15" customHeight="1">
      <c r="A3" s="265" t="s">
        <v>241</v>
      </c>
      <c r="B3" s="174"/>
      <c r="C3" s="722"/>
      <c r="D3" s="722"/>
      <c r="E3" s="722"/>
      <c r="F3" s="722"/>
      <c r="G3" s="722"/>
      <c r="H3" s="722"/>
      <c r="I3" s="722"/>
      <c r="J3" s="714"/>
      <c r="K3" s="715"/>
      <c r="L3" s="715"/>
    </row>
    <row r="4" spans="1:12" ht="15.75" customHeight="1">
      <c r="A4" s="266"/>
      <c r="B4" s="266"/>
      <c r="C4" s="267"/>
      <c r="D4" s="267"/>
      <c r="E4" s="170"/>
      <c r="F4" s="170"/>
      <c r="G4" s="170"/>
      <c r="H4" s="268"/>
      <c r="I4" s="268"/>
      <c r="J4" s="710" t="s">
        <v>169</v>
      </c>
      <c r="K4" s="710"/>
      <c r="L4" s="710"/>
    </row>
    <row r="5" spans="1:12" s="269" customFormat="1" ht="28.5" customHeight="1">
      <c r="A5" s="724" t="s">
        <v>53</v>
      </c>
      <c r="B5" s="724"/>
      <c r="C5" s="634" t="s">
        <v>31</v>
      </c>
      <c r="D5" s="634" t="s">
        <v>170</v>
      </c>
      <c r="E5" s="634"/>
      <c r="F5" s="634"/>
      <c r="G5" s="634"/>
      <c r="H5" s="634" t="s">
        <v>171</v>
      </c>
      <c r="I5" s="634"/>
      <c r="J5" s="634" t="s">
        <v>172</v>
      </c>
      <c r="K5" s="634"/>
      <c r="L5" s="634"/>
    </row>
    <row r="6" spans="1:13" s="269" customFormat="1" ht="80.25" customHeight="1">
      <c r="A6" s="724"/>
      <c r="B6" s="724"/>
      <c r="C6" s="634"/>
      <c r="D6" s="215" t="s">
        <v>173</v>
      </c>
      <c r="E6" s="215" t="s">
        <v>174</v>
      </c>
      <c r="F6" s="215" t="s">
        <v>312</v>
      </c>
      <c r="G6" s="215" t="s">
        <v>175</v>
      </c>
      <c r="H6" s="215" t="s">
        <v>176</v>
      </c>
      <c r="I6" s="215" t="s">
        <v>177</v>
      </c>
      <c r="J6" s="215" t="s">
        <v>178</v>
      </c>
      <c r="K6" s="215" t="s">
        <v>179</v>
      </c>
      <c r="L6" s="215" t="s">
        <v>180</v>
      </c>
      <c r="M6" s="270"/>
    </row>
    <row r="7" spans="1:12" s="271" customFormat="1" ht="16.5" customHeight="1">
      <c r="A7" s="711" t="s">
        <v>6</v>
      </c>
      <c r="B7" s="711"/>
      <c r="C7" s="221">
        <v>1</v>
      </c>
      <c r="D7" s="221">
        <v>2</v>
      </c>
      <c r="E7" s="221">
        <v>3</v>
      </c>
      <c r="F7" s="221">
        <v>4</v>
      </c>
      <c r="G7" s="221">
        <v>5</v>
      </c>
      <c r="H7" s="221">
        <v>6</v>
      </c>
      <c r="I7" s="221">
        <v>7</v>
      </c>
      <c r="J7" s="221">
        <v>8</v>
      </c>
      <c r="K7" s="221">
        <v>9</v>
      </c>
      <c r="L7" s="221">
        <v>10</v>
      </c>
    </row>
    <row r="8" spans="1:12" s="271" customFormat="1" ht="16.5" customHeight="1">
      <c r="A8" s="727" t="s">
        <v>309</v>
      </c>
      <c r="B8" s="72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25" t="s">
        <v>285</v>
      </c>
      <c r="B9" s="726"/>
      <c r="C9" s="224">
        <v>9</v>
      </c>
      <c r="D9" s="224">
        <v>2</v>
      </c>
      <c r="E9" s="224">
        <v>2</v>
      </c>
      <c r="F9" s="224">
        <v>0</v>
      </c>
      <c r="G9" s="224">
        <v>5</v>
      </c>
      <c r="H9" s="224">
        <v>8</v>
      </c>
      <c r="I9" s="224">
        <v>0</v>
      </c>
      <c r="J9" s="224">
        <v>8</v>
      </c>
      <c r="K9" s="224">
        <v>1</v>
      </c>
      <c r="L9" s="224">
        <v>0</v>
      </c>
    </row>
    <row r="10" spans="1:12" s="271" customFormat="1" ht="16.5" customHeight="1">
      <c r="A10" s="712" t="s">
        <v>165</v>
      </c>
      <c r="B10" s="71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632" t="s">
        <v>314</v>
      </c>
      <c r="B25" s="632"/>
      <c r="C25" s="632"/>
      <c r="D25" s="632"/>
      <c r="E25" s="182"/>
      <c r="F25" s="639" t="s">
        <v>272</v>
      </c>
      <c r="G25" s="639"/>
      <c r="H25" s="639"/>
      <c r="I25" s="639"/>
      <c r="J25" s="639"/>
      <c r="K25" s="639"/>
      <c r="L25" s="639"/>
      <c r="AJ25" s="190" t="s">
        <v>270</v>
      </c>
    </row>
    <row r="26" spans="1:44" ht="15" customHeight="1">
      <c r="A26" s="645" t="s">
        <v>138</v>
      </c>
      <c r="B26" s="645"/>
      <c r="C26" s="645"/>
      <c r="D26" s="645"/>
      <c r="E26" s="183"/>
      <c r="F26" s="648" t="s">
        <v>139</v>
      </c>
      <c r="G26" s="648"/>
      <c r="H26" s="648"/>
      <c r="I26" s="648"/>
      <c r="J26" s="648"/>
      <c r="K26" s="648"/>
      <c r="L26" s="648"/>
      <c r="AR26" s="190"/>
    </row>
    <row r="27" spans="1:12" s="170" customFormat="1" ht="18.75">
      <c r="A27" s="642"/>
      <c r="B27" s="642"/>
      <c r="C27" s="642"/>
      <c r="D27" s="642"/>
      <c r="E27" s="182"/>
      <c r="F27" s="643"/>
      <c r="G27" s="643"/>
      <c r="H27" s="643"/>
      <c r="I27" s="643"/>
      <c r="J27" s="643"/>
      <c r="K27" s="643"/>
      <c r="L27" s="643"/>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23" t="s">
        <v>276</v>
      </c>
      <c r="C29" s="723"/>
      <c r="D29" s="182"/>
      <c r="E29" s="182"/>
      <c r="F29" s="182"/>
      <c r="G29" s="182"/>
      <c r="H29" s="723" t="s">
        <v>276</v>
      </c>
      <c r="I29" s="723"/>
      <c r="J29" s="72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15" t="s">
        <v>229</v>
      </c>
      <c r="B37" s="515"/>
      <c r="C37" s="515"/>
      <c r="D37" s="515"/>
      <c r="E37" s="210"/>
      <c r="F37" s="516" t="s">
        <v>230</v>
      </c>
      <c r="G37" s="516"/>
      <c r="H37" s="516"/>
      <c r="I37" s="516"/>
      <c r="J37" s="516"/>
      <c r="K37" s="516"/>
      <c r="L37" s="516"/>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36" t="s">
        <v>186</v>
      </c>
      <c r="B1" s="736"/>
      <c r="C1" s="736"/>
      <c r="D1" s="716" t="s">
        <v>352</v>
      </c>
      <c r="E1" s="716"/>
      <c r="F1" s="716"/>
      <c r="G1" s="716"/>
      <c r="H1" s="716"/>
      <c r="I1" s="170"/>
      <c r="J1" s="171" t="s">
        <v>346</v>
      </c>
      <c r="K1" s="280"/>
      <c r="L1" s="280"/>
    </row>
    <row r="2" spans="1:12" ht="15.75" customHeight="1">
      <c r="A2" s="740" t="s">
        <v>287</v>
      </c>
      <c r="B2" s="740"/>
      <c r="C2" s="740"/>
      <c r="D2" s="716"/>
      <c r="E2" s="716"/>
      <c r="F2" s="716"/>
      <c r="G2" s="716"/>
      <c r="H2" s="716"/>
      <c r="I2" s="170"/>
      <c r="J2" s="281" t="s">
        <v>288</v>
      </c>
      <c r="K2" s="281"/>
      <c r="L2" s="281"/>
    </row>
    <row r="3" spans="1:12" ht="18.75" customHeight="1">
      <c r="A3" s="658" t="s">
        <v>239</v>
      </c>
      <c r="B3" s="658"/>
      <c r="C3" s="658"/>
      <c r="D3" s="167"/>
      <c r="E3" s="167"/>
      <c r="F3" s="167"/>
      <c r="G3" s="167"/>
      <c r="H3" s="167"/>
      <c r="I3" s="170"/>
      <c r="J3" s="174" t="s">
        <v>345</v>
      </c>
      <c r="K3" s="174"/>
      <c r="L3" s="174"/>
    </row>
    <row r="4" spans="1:12" ht="15.75" customHeight="1">
      <c r="A4" s="737" t="s">
        <v>315</v>
      </c>
      <c r="B4" s="737"/>
      <c r="C4" s="737"/>
      <c r="D4" s="735"/>
      <c r="E4" s="735"/>
      <c r="F4" s="735"/>
      <c r="G4" s="735"/>
      <c r="H4" s="735"/>
      <c r="I4" s="170"/>
      <c r="J4" s="282" t="s">
        <v>280</v>
      </c>
      <c r="K4" s="282"/>
      <c r="L4" s="282"/>
    </row>
    <row r="5" spans="1:12" ht="15.75">
      <c r="A5" s="741"/>
      <c r="B5" s="741"/>
      <c r="C5" s="166"/>
      <c r="D5" s="170"/>
      <c r="E5" s="170"/>
      <c r="F5" s="170"/>
      <c r="G5" s="170"/>
      <c r="H5" s="283"/>
      <c r="I5" s="733" t="s">
        <v>316</v>
      </c>
      <c r="J5" s="733"/>
      <c r="K5" s="733"/>
      <c r="L5" s="733"/>
    </row>
    <row r="6" spans="1:12" ht="18.75" customHeight="1">
      <c r="A6" s="650" t="s">
        <v>53</v>
      </c>
      <c r="B6" s="651"/>
      <c r="C6" s="729" t="s">
        <v>187</v>
      </c>
      <c r="D6" s="646" t="s">
        <v>188</v>
      </c>
      <c r="E6" s="734"/>
      <c r="F6" s="647"/>
      <c r="G6" s="646" t="s">
        <v>189</v>
      </c>
      <c r="H6" s="734"/>
      <c r="I6" s="734"/>
      <c r="J6" s="734"/>
      <c r="K6" s="734"/>
      <c r="L6" s="647"/>
    </row>
    <row r="7" spans="1:12" ht="15.75" customHeight="1">
      <c r="A7" s="652"/>
      <c r="B7" s="653"/>
      <c r="C7" s="730"/>
      <c r="D7" s="646" t="s">
        <v>7</v>
      </c>
      <c r="E7" s="734"/>
      <c r="F7" s="647"/>
      <c r="G7" s="729" t="s">
        <v>30</v>
      </c>
      <c r="H7" s="646" t="s">
        <v>7</v>
      </c>
      <c r="I7" s="734"/>
      <c r="J7" s="734"/>
      <c r="K7" s="734"/>
      <c r="L7" s="647"/>
    </row>
    <row r="8" spans="1:12" ht="14.25" customHeight="1">
      <c r="A8" s="652"/>
      <c r="B8" s="653"/>
      <c r="C8" s="730"/>
      <c r="D8" s="729" t="s">
        <v>190</v>
      </c>
      <c r="E8" s="729" t="s">
        <v>191</v>
      </c>
      <c r="F8" s="729" t="s">
        <v>192</v>
      </c>
      <c r="G8" s="730"/>
      <c r="H8" s="729" t="s">
        <v>193</v>
      </c>
      <c r="I8" s="729" t="s">
        <v>194</v>
      </c>
      <c r="J8" s="729" t="s">
        <v>195</v>
      </c>
      <c r="K8" s="729" t="s">
        <v>196</v>
      </c>
      <c r="L8" s="729" t="s">
        <v>197</v>
      </c>
    </row>
    <row r="9" spans="1:12" ht="77.25" customHeight="1">
      <c r="A9" s="654"/>
      <c r="B9" s="655"/>
      <c r="C9" s="731"/>
      <c r="D9" s="731"/>
      <c r="E9" s="731"/>
      <c r="F9" s="731"/>
      <c r="G9" s="731"/>
      <c r="H9" s="731"/>
      <c r="I9" s="731"/>
      <c r="J9" s="731"/>
      <c r="K9" s="731"/>
      <c r="L9" s="731"/>
    </row>
    <row r="10" spans="1:12" s="271" customFormat="1" ht="16.5" customHeight="1">
      <c r="A10" s="742" t="s">
        <v>6</v>
      </c>
      <c r="B10" s="743"/>
      <c r="C10" s="220">
        <v>1</v>
      </c>
      <c r="D10" s="220">
        <v>2</v>
      </c>
      <c r="E10" s="220">
        <v>3</v>
      </c>
      <c r="F10" s="220">
        <v>4</v>
      </c>
      <c r="G10" s="220">
        <v>5</v>
      </c>
      <c r="H10" s="220">
        <v>6</v>
      </c>
      <c r="I10" s="220">
        <v>7</v>
      </c>
      <c r="J10" s="220">
        <v>8</v>
      </c>
      <c r="K10" s="221" t="s">
        <v>59</v>
      </c>
      <c r="L10" s="221" t="s">
        <v>79</v>
      </c>
    </row>
    <row r="11" spans="1:12" s="271" customFormat="1" ht="16.5" customHeight="1">
      <c r="A11" s="746" t="s">
        <v>284</v>
      </c>
      <c r="B11" s="74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744" t="s">
        <v>285</v>
      </c>
      <c r="B12" s="745"/>
      <c r="C12" s="224">
        <v>12</v>
      </c>
      <c r="D12" s="224">
        <v>0</v>
      </c>
      <c r="E12" s="224">
        <v>1</v>
      </c>
      <c r="F12" s="224">
        <v>11</v>
      </c>
      <c r="G12" s="224">
        <v>10</v>
      </c>
      <c r="H12" s="224">
        <v>0</v>
      </c>
      <c r="I12" s="224">
        <v>0</v>
      </c>
      <c r="J12" s="224">
        <v>0</v>
      </c>
      <c r="K12" s="224">
        <v>6</v>
      </c>
      <c r="L12" s="224">
        <v>4</v>
      </c>
    </row>
    <row r="13" spans="1:32" s="271" customFormat="1" ht="16.5" customHeight="1">
      <c r="A13" s="738" t="s">
        <v>30</v>
      </c>
      <c r="B13" s="73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32" t="s">
        <v>272</v>
      </c>
      <c r="B28" s="632"/>
      <c r="C28" s="632"/>
      <c r="D28" s="632"/>
      <c r="E28" s="632"/>
      <c r="F28" s="182"/>
      <c r="G28" s="181"/>
      <c r="H28" s="294" t="s">
        <v>317</v>
      </c>
      <c r="I28" s="295"/>
      <c r="J28" s="295"/>
      <c r="K28" s="295"/>
      <c r="L28" s="295"/>
      <c r="AG28" s="233" t="s">
        <v>273</v>
      </c>
      <c r="AI28" s="190">
        <f>82/88</f>
        <v>0.9318181818181818</v>
      </c>
    </row>
    <row r="29" spans="1:12" ht="15" customHeight="1">
      <c r="A29" s="645" t="s">
        <v>4</v>
      </c>
      <c r="B29" s="645"/>
      <c r="C29" s="645"/>
      <c r="D29" s="645"/>
      <c r="E29" s="645"/>
      <c r="F29" s="182"/>
      <c r="G29" s="183"/>
      <c r="H29" s="648" t="s">
        <v>139</v>
      </c>
      <c r="I29" s="648"/>
      <c r="J29" s="648"/>
      <c r="K29" s="648"/>
      <c r="L29" s="648"/>
    </row>
    <row r="30" spans="1:14" s="170" customFormat="1" ht="18.75">
      <c r="A30" s="642"/>
      <c r="B30" s="642"/>
      <c r="C30" s="642"/>
      <c r="D30" s="642"/>
      <c r="E30" s="642"/>
      <c r="F30" s="296"/>
      <c r="G30" s="182"/>
      <c r="H30" s="643"/>
      <c r="I30" s="643"/>
      <c r="J30" s="643"/>
      <c r="K30" s="643"/>
      <c r="L30" s="643"/>
      <c r="M30" s="297"/>
      <c r="N30" s="297"/>
    </row>
    <row r="31" spans="1:12" ht="18">
      <c r="A31" s="182"/>
      <c r="B31" s="182"/>
      <c r="C31" s="182"/>
      <c r="D31" s="182"/>
      <c r="E31" s="182"/>
      <c r="F31" s="182"/>
      <c r="G31" s="182"/>
      <c r="H31" s="182"/>
      <c r="I31" s="182"/>
      <c r="J31" s="182"/>
      <c r="K31" s="182"/>
      <c r="L31" s="298"/>
    </row>
    <row r="32" spans="1:12" ht="18">
      <c r="A32" s="182"/>
      <c r="B32" s="723" t="s">
        <v>276</v>
      </c>
      <c r="C32" s="723"/>
      <c r="D32" s="723"/>
      <c r="E32" s="723"/>
      <c r="F32" s="182"/>
      <c r="G32" s="182"/>
      <c r="H32" s="182"/>
      <c r="I32" s="723" t="s">
        <v>276</v>
      </c>
      <c r="J32" s="723"/>
      <c r="K32" s="723"/>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32" t="s">
        <v>198</v>
      </c>
      <c r="C40" s="732"/>
      <c r="D40" s="732"/>
      <c r="E40" s="732"/>
      <c r="F40" s="732"/>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15" t="s">
        <v>318</v>
      </c>
      <c r="B43" s="515"/>
      <c r="C43" s="515"/>
      <c r="D43" s="515"/>
      <c r="E43" s="515"/>
      <c r="F43" s="182"/>
      <c r="G43" s="301"/>
      <c r="H43" s="516" t="s">
        <v>230</v>
      </c>
      <c r="I43" s="516"/>
      <c r="J43" s="516"/>
      <c r="K43" s="516"/>
      <c r="L43" s="516"/>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660" t="s">
        <v>201</v>
      </c>
      <c r="B1" s="660"/>
      <c r="C1" s="660"/>
      <c r="D1" s="660"/>
      <c r="E1" s="306"/>
      <c r="F1" s="656" t="s">
        <v>353</v>
      </c>
      <c r="G1" s="656"/>
      <c r="H1" s="656"/>
      <c r="I1" s="656"/>
      <c r="J1" s="656"/>
      <c r="K1" s="656"/>
      <c r="L1" s="656"/>
      <c r="M1" s="656"/>
      <c r="N1" s="656"/>
      <c r="O1" s="656"/>
      <c r="P1" s="307" t="s">
        <v>277</v>
      </c>
      <c r="Q1" s="308"/>
      <c r="R1" s="308"/>
      <c r="S1" s="308"/>
      <c r="T1" s="308"/>
    </row>
    <row r="2" spans="1:20" s="177" customFormat="1" ht="20.25" customHeight="1">
      <c r="A2" s="761" t="s">
        <v>287</v>
      </c>
      <c r="B2" s="761"/>
      <c r="C2" s="761"/>
      <c r="D2" s="761"/>
      <c r="E2" s="306"/>
      <c r="F2" s="656"/>
      <c r="G2" s="656"/>
      <c r="H2" s="656"/>
      <c r="I2" s="656"/>
      <c r="J2" s="656"/>
      <c r="K2" s="656"/>
      <c r="L2" s="656"/>
      <c r="M2" s="656"/>
      <c r="N2" s="656"/>
      <c r="O2" s="656"/>
      <c r="P2" s="308" t="s">
        <v>319</v>
      </c>
      <c r="Q2" s="308"/>
      <c r="R2" s="308"/>
      <c r="S2" s="308"/>
      <c r="T2" s="308"/>
    </row>
    <row r="3" spans="1:20" s="177" customFormat="1" ht="15" customHeight="1">
      <c r="A3" s="761" t="s">
        <v>239</v>
      </c>
      <c r="B3" s="761"/>
      <c r="C3" s="761"/>
      <c r="D3" s="761"/>
      <c r="E3" s="306"/>
      <c r="F3" s="656"/>
      <c r="G3" s="656"/>
      <c r="H3" s="656"/>
      <c r="I3" s="656"/>
      <c r="J3" s="656"/>
      <c r="K3" s="656"/>
      <c r="L3" s="656"/>
      <c r="M3" s="656"/>
      <c r="N3" s="656"/>
      <c r="O3" s="656"/>
      <c r="P3" s="307" t="s">
        <v>345</v>
      </c>
      <c r="Q3" s="307"/>
      <c r="R3" s="307"/>
      <c r="S3" s="309"/>
      <c r="T3" s="309"/>
    </row>
    <row r="4" spans="1:20" s="177" customFormat="1" ht="15.75" customHeight="1">
      <c r="A4" s="748" t="s">
        <v>320</v>
      </c>
      <c r="B4" s="748"/>
      <c r="C4" s="748"/>
      <c r="D4" s="748"/>
      <c r="E4" s="307"/>
      <c r="F4" s="656"/>
      <c r="G4" s="656"/>
      <c r="H4" s="656"/>
      <c r="I4" s="656"/>
      <c r="J4" s="656"/>
      <c r="K4" s="656"/>
      <c r="L4" s="656"/>
      <c r="M4" s="656"/>
      <c r="N4" s="656"/>
      <c r="O4" s="656"/>
      <c r="P4" s="308" t="s">
        <v>289</v>
      </c>
      <c r="Q4" s="307"/>
      <c r="R4" s="307"/>
      <c r="S4" s="309"/>
      <c r="T4" s="309"/>
    </row>
    <row r="5" spans="1:18" s="177" customFormat="1" ht="24" customHeight="1">
      <c r="A5" s="310"/>
      <c r="B5" s="310"/>
      <c r="C5" s="310"/>
      <c r="F5" s="751"/>
      <c r="G5" s="751"/>
      <c r="H5" s="751"/>
      <c r="I5" s="751"/>
      <c r="J5" s="751"/>
      <c r="K5" s="751"/>
      <c r="L5" s="751"/>
      <c r="M5" s="751"/>
      <c r="N5" s="751"/>
      <c r="O5" s="751"/>
      <c r="P5" s="311" t="s">
        <v>321</v>
      </c>
      <c r="Q5" s="312"/>
      <c r="R5" s="312"/>
    </row>
    <row r="6" spans="1:20" s="313" customFormat="1" ht="21.75" customHeight="1">
      <c r="A6" s="753" t="s">
        <v>53</v>
      </c>
      <c r="B6" s="754"/>
      <c r="C6" s="663" t="s">
        <v>31</v>
      </c>
      <c r="D6" s="666"/>
      <c r="E6" s="663" t="s">
        <v>7</v>
      </c>
      <c r="F6" s="752"/>
      <c r="G6" s="752"/>
      <c r="H6" s="752"/>
      <c r="I6" s="752"/>
      <c r="J6" s="752"/>
      <c r="K6" s="752"/>
      <c r="L6" s="752"/>
      <c r="M6" s="752"/>
      <c r="N6" s="752"/>
      <c r="O6" s="752"/>
      <c r="P6" s="752"/>
      <c r="Q6" s="752"/>
      <c r="R6" s="752"/>
      <c r="S6" s="752"/>
      <c r="T6" s="666"/>
    </row>
    <row r="7" spans="1:21" s="313" customFormat="1" ht="22.5" customHeight="1">
      <c r="A7" s="755"/>
      <c r="B7" s="756"/>
      <c r="C7" s="635" t="s">
        <v>322</v>
      </c>
      <c r="D7" s="635" t="s">
        <v>323</v>
      </c>
      <c r="E7" s="663" t="s">
        <v>202</v>
      </c>
      <c r="F7" s="762"/>
      <c r="G7" s="762"/>
      <c r="H7" s="762"/>
      <c r="I7" s="762"/>
      <c r="J7" s="762"/>
      <c r="K7" s="762"/>
      <c r="L7" s="763"/>
      <c r="M7" s="663" t="s">
        <v>324</v>
      </c>
      <c r="N7" s="752"/>
      <c r="O7" s="752"/>
      <c r="P7" s="752"/>
      <c r="Q7" s="752"/>
      <c r="R7" s="752"/>
      <c r="S7" s="752"/>
      <c r="T7" s="666"/>
      <c r="U7" s="314"/>
    </row>
    <row r="8" spans="1:20" s="313" customFormat="1" ht="42.75" customHeight="1">
      <c r="A8" s="755"/>
      <c r="B8" s="756"/>
      <c r="C8" s="636"/>
      <c r="D8" s="636"/>
      <c r="E8" s="634" t="s">
        <v>325</v>
      </c>
      <c r="F8" s="634"/>
      <c r="G8" s="663" t="s">
        <v>326</v>
      </c>
      <c r="H8" s="752"/>
      <c r="I8" s="752"/>
      <c r="J8" s="752"/>
      <c r="K8" s="752"/>
      <c r="L8" s="666"/>
      <c r="M8" s="634" t="s">
        <v>327</v>
      </c>
      <c r="N8" s="634"/>
      <c r="O8" s="663" t="s">
        <v>326</v>
      </c>
      <c r="P8" s="752"/>
      <c r="Q8" s="752"/>
      <c r="R8" s="752"/>
      <c r="S8" s="752"/>
      <c r="T8" s="666"/>
    </row>
    <row r="9" spans="1:20" s="313" customFormat="1" ht="35.25" customHeight="1">
      <c r="A9" s="755"/>
      <c r="B9" s="756"/>
      <c r="C9" s="636"/>
      <c r="D9" s="636"/>
      <c r="E9" s="635" t="s">
        <v>203</v>
      </c>
      <c r="F9" s="635" t="s">
        <v>204</v>
      </c>
      <c r="G9" s="749" t="s">
        <v>205</v>
      </c>
      <c r="H9" s="750"/>
      <c r="I9" s="749" t="s">
        <v>206</v>
      </c>
      <c r="J9" s="750"/>
      <c r="K9" s="749" t="s">
        <v>207</v>
      </c>
      <c r="L9" s="750"/>
      <c r="M9" s="635" t="s">
        <v>208</v>
      </c>
      <c r="N9" s="635" t="s">
        <v>204</v>
      </c>
      <c r="O9" s="749" t="s">
        <v>205</v>
      </c>
      <c r="P9" s="750"/>
      <c r="Q9" s="749" t="s">
        <v>209</v>
      </c>
      <c r="R9" s="750"/>
      <c r="S9" s="749" t="s">
        <v>210</v>
      </c>
      <c r="T9" s="750"/>
    </row>
    <row r="10" spans="1:20" s="313" customFormat="1" ht="25.5" customHeight="1">
      <c r="A10" s="749"/>
      <c r="B10" s="750"/>
      <c r="C10" s="637"/>
      <c r="D10" s="637"/>
      <c r="E10" s="637"/>
      <c r="F10" s="637"/>
      <c r="G10" s="215" t="s">
        <v>208</v>
      </c>
      <c r="H10" s="215" t="s">
        <v>204</v>
      </c>
      <c r="I10" s="219" t="s">
        <v>208</v>
      </c>
      <c r="J10" s="215" t="s">
        <v>204</v>
      </c>
      <c r="K10" s="219" t="s">
        <v>208</v>
      </c>
      <c r="L10" s="215" t="s">
        <v>204</v>
      </c>
      <c r="M10" s="637"/>
      <c r="N10" s="637"/>
      <c r="O10" s="215" t="s">
        <v>208</v>
      </c>
      <c r="P10" s="215" t="s">
        <v>204</v>
      </c>
      <c r="Q10" s="219" t="s">
        <v>208</v>
      </c>
      <c r="R10" s="215" t="s">
        <v>204</v>
      </c>
      <c r="S10" s="219" t="s">
        <v>208</v>
      </c>
      <c r="T10" s="215" t="s">
        <v>204</v>
      </c>
    </row>
    <row r="11" spans="1:32" s="222" customFormat="1" ht="12.75">
      <c r="A11" s="759" t="s">
        <v>6</v>
      </c>
      <c r="B11" s="760"/>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757" t="s">
        <v>309</v>
      </c>
      <c r="B12" s="758"/>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767" t="s">
        <v>285</v>
      </c>
      <c r="B13" s="768"/>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764" t="s">
        <v>30</v>
      </c>
      <c r="B14" s="765"/>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632" t="s">
        <v>272</v>
      </c>
      <c r="C29" s="632"/>
      <c r="D29" s="632"/>
      <c r="E29" s="632"/>
      <c r="F29" s="632"/>
      <c r="G29" s="632"/>
      <c r="H29" s="181"/>
      <c r="I29" s="181"/>
      <c r="J29" s="182"/>
      <c r="K29" s="181"/>
      <c r="L29" s="639" t="s">
        <v>272</v>
      </c>
      <c r="M29" s="639"/>
      <c r="N29" s="639"/>
      <c r="O29" s="639"/>
      <c r="P29" s="639"/>
      <c r="Q29" s="639"/>
      <c r="R29" s="639"/>
      <c r="S29" s="639"/>
      <c r="T29" s="639"/>
    </row>
    <row r="30" spans="1:20" ht="15" customHeight="1">
      <c r="A30" s="180"/>
      <c r="B30" s="645" t="s">
        <v>35</v>
      </c>
      <c r="C30" s="645"/>
      <c r="D30" s="645"/>
      <c r="E30" s="645"/>
      <c r="F30" s="645"/>
      <c r="G30" s="645"/>
      <c r="H30" s="183"/>
      <c r="I30" s="183"/>
      <c r="J30" s="183"/>
      <c r="K30" s="183"/>
      <c r="L30" s="648" t="s">
        <v>228</v>
      </c>
      <c r="M30" s="648"/>
      <c r="N30" s="648"/>
      <c r="O30" s="648"/>
      <c r="P30" s="648"/>
      <c r="Q30" s="648"/>
      <c r="R30" s="648"/>
      <c r="S30" s="648"/>
      <c r="T30" s="648"/>
    </row>
    <row r="31" spans="1:20" s="320" customFormat="1" ht="18.75">
      <c r="A31" s="318"/>
      <c r="B31" s="642"/>
      <c r="C31" s="642"/>
      <c r="D31" s="642"/>
      <c r="E31" s="642"/>
      <c r="F31" s="642"/>
      <c r="G31" s="319"/>
      <c r="H31" s="319"/>
      <c r="I31" s="319"/>
      <c r="J31" s="319"/>
      <c r="K31" s="319"/>
      <c r="L31" s="643"/>
      <c r="M31" s="643"/>
      <c r="N31" s="643"/>
      <c r="O31" s="643"/>
      <c r="P31" s="643"/>
      <c r="Q31" s="643"/>
      <c r="R31" s="643"/>
      <c r="S31" s="643"/>
      <c r="T31" s="64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766" t="s">
        <v>276</v>
      </c>
      <c r="C33" s="766"/>
      <c r="D33" s="766"/>
      <c r="E33" s="766"/>
      <c r="F33" s="766"/>
      <c r="G33" s="321"/>
      <c r="H33" s="321"/>
      <c r="I33" s="321"/>
      <c r="J33" s="321"/>
      <c r="K33" s="321"/>
      <c r="L33" s="321"/>
      <c r="M33" s="321"/>
      <c r="N33" s="321"/>
      <c r="O33" s="766" t="s">
        <v>276</v>
      </c>
      <c r="P33" s="766"/>
      <c r="Q33" s="766"/>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15" t="s">
        <v>229</v>
      </c>
      <c r="C39" s="515"/>
      <c r="D39" s="515"/>
      <c r="E39" s="515"/>
      <c r="F39" s="515"/>
      <c r="G39" s="515"/>
      <c r="H39" s="182"/>
      <c r="I39" s="182"/>
      <c r="J39" s="182"/>
      <c r="K39" s="182"/>
      <c r="L39" s="516" t="s">
        <v>230</v>
      </c>
      <c r="M39" s="516"/>
      <c r="N39" s="516"/>
      <c r="O39" s="516"/>
      <c r="P39" s="516"/>
      <c r="Q39" s="516"/>
      <c r="R39" s="516"/>
      <c r="S39" s="516"/>
      <c r="T39" s="516"/>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O33:Q33"/>
    <mergeCell ref="L29:T29"/>
    <mergeCell ref="L30:T30"/>
    <mergeCell ref="B33:F33"/>
    <mergeCell ref="A13:B13"/>
    <mergeCell ref="O9:P9"/>
    <mergeCell ref="M8:N8"/>
    <mergeCell ref="K9:L9"/>
    <mergeCell ref="E6:T6"/>
    <mergeCell ref="E7:L7"/>
    <mergeCell ref="A14:B14"/>
    <mergeCell ref="G9:H9"/>
    <mergeCell ref="S9:T9"/>
    <mergeCell ref="M9:M10"/>
    <mergeCell ref="A12:B12"/>
    <mergeCell ref="A11:B11"/>
    <mergeCell ref="A3:D3"/>
    <mergeCell ref="B31:F31"/>
    <mergeCell ref="C7:C10"/>
    <mergeCell ref="A2:D2"/>
    <mergeCell ref="B30:G30"/>
    <mergeCell ref="E9:E10"/>
    <mergeCell ref="G8:L8"/>
    <mergeCell ref="L39:T39"/>
    <mergeCell ref="B29:G29"/>
    <mergeCell ref="A6:B10"/>
    <mergeCell ref="B39:G39"/>
    <mergeCell ref="L31:T31"/>
    <mergeCell ref="O8:T8"/>
    <mergeCell ref="E8:F8"/>
    <mergeCell ref="I9:J9"/>
    <mergeCell ref="C6:D6"/>
    <mergeCell ref="F9:F10"/>
    <mergeCell ref="N9:N10"/>
    <mergeCell ref="A4:D4"/>
    <mergeCell ref="Q9:R9"/>
    <mergeCell ref="F5:O5"/>
    <mergeCell ref="M7:T7"/>
    <mergeCell ref="F1:O4"/>
    <mergeCell ref="A1:D1"/>
    <mergeCell ref="D7:D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2017-06-02T04:22:39Z</cp:lastPrinted>
  <dcterms:created xsi:type="dcterms:W3CDTF">2004-03-07T02:36:29Z</dcterms:created>
  <dcterms:modified xsi:type="dcterms:W3CDTF">2017-06-02T04:24:34Z</dcterms:modified>
  <cp:category/>
  <cp:version/>
  <cp:contentType/>
  <cp:contentStatus/>
</cp:coreProperties>
</file>